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_RAPORTY OKRESOWE\2015\Raport za II kwartał\dane finansowe na stronę internetową\"/>
    </mc:Choice>
  </mc:AlternateContent>
  <bookViews>
    <workbookView xWindow="0" yWindow="0" windowWidth="20490" windowHeight="7905" tabRatio="911" firstSheet="2" activeTab="7"/>
  </bookViews>
  <sheets>
    <sheet name="RZiS LUG S.A." sheetId="2" r:id="rId1"/>
    <sheet name="Sk. spr.z cał.doch. LUG S.A." sheetId="4" r:id="rId2"/>
    <sheet name="Bilans LUG S.A." sheetId="3" r:id="rId3"/>
    <sheet name="Zest.zmian w kap.wł. LUG S.A." sheetId="5" r:id="rId4"/>
    <sheet name="Rach.przep.pienięż LUG S.A." sheetId="6" r:id="rId5"/>
    <sheet name="Wybrane dane finansowe LUG S.A " sheetId="7" r:id="rId6"/>
    <sheet name="Wskaźniki finansowe LUG S.A." sheetId="8" r:id="rId7"/>
    <sheet name="Kursy walut" sheetId="9" r:id="rId8"/>
  </sheets>
  <calcPr calcId="152511"/>
</workbook>
</file>

<file path=xl/calcChain.xml><?xml version="1.0" encoding="utf-8"?>
<calcChain xmlns="http://schemas.openxmlformats.org/spreadsheetml/2006/main">
  <c r="D22" i="2" l="1"/>
  <c r="D16" i="2"/>
  <c r="E20" i="2" l="1"/>
  <c r="E13" i="2"/>
  <c r="E15" i="2"/>
  <c r="E11" i="2"/>
  <c r="F5" i="4"/>
  <c r="D7" i="2"/>
  <c r="D4" i="2"/>
  <c r="E8" i="5"/>
  <c r="E15" i="5" s="1"/>
  <c r="F8" i="5"/>
  <c r="F15" i="5" s="1"/>
  <c r="H8" i="5"/>
  <c r="J19" i="5"/>
  <c r="J18" i="5"/>
  <c r="I22" i="5"/>
  <c r="J22" i="5" s="1"/>
  <c r="I23" i="5"/>
  <c r="J23" i="5" s="1"/>
  <c r="I25" i="5"/>
  <c r="J25" i="5"/>
  <c r="I26" i="5"/>
  <c r="I21" i="5"/>
  <c r="J21" i="5"/>
  <c r="I17" i="5"/>
  <c r="J17" i="5" s="1"/>
  <c r="J20" i="5" s="1"/>
  <c r="E20" i="5"/>
  <c r="E27" i="5" s="1"/>
  <c r="J26" i="5"/>
  <c r="D20" i="5"/>
  <c r="D27" i="5"/>
  <c r="D5" i="5"/>
  <c r="D8" i="5" s="1"/>
  <c r="D15" i="5" s="1"/>
  <c r="F20" i="5"/>
  <c r="F27" i="5" s="1"/>
  <c r="G20" i="5"/>
  <c r="G27" i="5" s="1"/>
  <c r="G8" i="5" s="1"/>
  <c r="G15" i="5" s="1"/>
  <c r="H20" i="5"/>
  <c r="C20" i="5"/>
  <c r="C27" i="5"/>
  <c r="C5" i="5"/>
  <c r="I5" i="5" s="1"/>
  <c r="I8" i="5" s="1"/>
  <c r="F7" i="2"/>
  <c r="E7" i="2"/>
  <c r="E10" i="2" s="1"/>
  <c r="E17" i="2" s="1"/>
  <c r="E21" i="2" s="1"/>
  <c r="C7" i="2"/>
  <c r="C4" i="2"/>
  <c r="F4" i="2"/>
  <c r="E4" i="2"/>
  <c r="D10" i="2" l="1"/>
  <c r="C10" i="2"/>
  <c r="C8" i="5"/>
  <c r="C15" i="5" s="1"/>
  <c r="I20" i="5"/>
  <c r="J5" i="5"/>
  <c r="J8" i="5" s="1"/>
  <c r="F10" i="2"/>
  <c r="E24" i="2"/>
  <c r="D11" i="8" l="1"/>
  <c r="F11" i="8"/>
  <c r="C17" i="2"/>
  <c r="C21" i="2" s="1"/>
  <c r="D17" i="2"/>
  <c r="C11" i="8"/>
  <c r="E11" i="8"/>
  <c r="F17" i="2"/>
  <c r="E26" i="2"/>
  <c r="E6" i="8"/>
  <c r="F12" i="8"/>
  <c r="D12" i="8" l="1"/>
  <c r="C12" i="8"/>
  <c r="D6" i="8"/>
  <c r="D21" i="2"/>
  <c r="E12" i="8"/>
  <c r="C6" i="8"/>
  <c r="C26" i="2"/>
  <c r="C24" i="2"/>
  <c r="F21" i="2"/>
  <c r="E7" i="8"/>
  <c r="E4" i="4"/>
  <c r="E11" i="4" s="1"/>
  <c r="E13" i="4" s="1"/>
  <c r="E27" i="2"/>
  <c r="H12" i="5"/>
  <c r="D24" i="2" l="1"/>
  <c r="D26" i="2" s="1"/>
  <c r="D7" i="8"/>
  <c r="C4" i="4"/>
  <c r="C11" i="4" s="1"/>
  <c r="C13" i="4" s="1"/>
  <c r="C27" i="2"/>
  <c r="C7" i="8"/>
  <c r="F24" i="2"/>
  <c r="F6" i="8"/>
  <c r="H15" i="5"/>
  <c r="I12" i="5"/>
  <c r="E10" i="8"/>
  <c r="E9" i="8"/>
  <c r="E8" i="8"/>
  <c r="E31" i="2"/>
  <c r="E34" i="2"/>
  <c r="E33" i="2"/>
  <c r="E32" i="2"/>
  <c r="E29" i="2"/>
  <c r="E30" i="2"/>
  <c r="D27" i="2" l="1"/>
  <c r="D30" i="2" s="1"/>
  <c r="D4" i="4"/>
  <c r="D11" i="4" s="1"/>
  <c r="D13" i="4" s="1"/>
  <c r="D10" i="8"/>
  <c r="D9" i="8"/>
  <c r="D8" i="8"/>
  <c r="D29" i="2"/>
  <c r="D32" i="2"/>
  <c r="D34" i="2"/>
  <c r="C9" i="8"/>
  <c r="C8" i="8"/>
  <c r="C10" i="8"/>
  <c r="C29" i="2"/>
  <c r="C33" i="2"/>
  <c r="C30" i="2"/>
  <c r="C32" i="2"/>
  <c r="C34" i="2"/>
  <c r="C31" i="2"/>
  <c r="F7" i="8"/>
  <c r="F26" i="2"/>
  <c r="I15" i="5"/>
  <c r="J12" i="5"/>
  <c r="J15" i="5" s="1"/>
  <c r="D33" i="2" l="1"/>
  <c r="D31" i="2"/>
  <c r="F27" i="2"/>
  <c r="H24" i="5"/>
  <c r="F4" i="4"/>
  <c r="F11" i="4" s="1"/>
  <c r="F13" i="4" s="1"/>
  <c r="I24" i="5" l="1"/>
  <c r="I27" i="5" s="1"/>
  <c r="H27" i="5"/>
  <c r="F8" i="8"/>
  <c r="F10" i="8"/>
  <c r="F9" i="8"/>
  <c r="F29" i="2"/>
  <c r="F31" i="2"/>
  <c r="F33" i="2"/>
  <c r="F34" i="2"/>
  <c r="F30" i="2"/>
  <c r="F32" i="2"/>
  <c r="J27" i="5" l="1"/>
  <c r="J24" i="5"/>
</calcChain>
</file>

<file path=xl/sharedStrings.xml><?xml version="1.0" encoding="utf-8"?>
<sst xmlns="http://schemas.openxmlformats.org/spreadsheetml/2006/main" count="269" uniqueCount="183">
  <si>
    <t>Przychody ze sprzedaży</t>
  </si>
  <si>
    <t>Przychody ze sprzedaży produktów i usług</t>
  </si>
  <si>
    <t>Przychody ze sprzedaży towarów i materiałów</t>
  </si>
  <si>
    <t>Koszty sprzedanych produktów, towarów i materiałów</t>
  </si>
  <si>
    <t>Koszty wytworzenia sprzedanych produktów i usług</t>
  </si>
  <si>
    <t>Wartość sprzedanych towarów i materiałów</t>
  </si>
  <si>
    <t>Zysk  (strata) brutto na sprzedaży</t>
  </si>
  <si>
    <t>Różnica z tytułu przekazania aktywów niegotówkowych właścicielom</t>
  </si>
  <si>
    <t>Pozostałe przychody operacyjne</t>
  </si>
  <si>
    <t>Koszty sprzedaży</t>
  </si>
  <si>
    <t>Koszty ogólnego zarządu</t>
  </si>
  <si>
    <t>Nakłady na prace badawcze i rozwojowe</t>
  </si>
  <si>
    <t>Pozostałe koszty operacyjne</t>
  </si>
  <si>
    <t>Zysk (strata) na działalności operacyjnej</t>
  </si>
  <si>
    <t>Przychody finansowe</t>
  </si>
  <si>
    <t>Koszty finansowe</t>
  </si>
  <si>
    <t>Udział w zyskach (stratach) netto jednostek wycenianych metodą praw własności</t>
  </si>
  <si>
    <t>Zysk (strata) przed opodatkowaniem</t>
  </si>
  <si>
    <t>Podatek dochodowy</t>
  </si>
  <si>
    <t>Zysk (strata) netto należny udziałowcom mniejszościowym</t>
  </si>
  <si>
    <t>Zysk (strata) netto z działalności kontynuowanej</t>
  </si>
  <si>
    <t>Zysk (strata) z działalności zaniechanej</t>
  </si>
  <si>
    <t>Zysk (strata) netto</t>
  </si>
  <si>
    <t>Zysk (strata) netto należny akcjonariuszom jenostki dominującej</t>
  </si>
  <si>
    <t>Zysk (strata) netto na jedną akcję (w zł)</t>
  </si>
  <si>
    <t>Podstawowy za okres obrotowy</t>
  </si>
  <si>
    <t>Rozwodniony za okres obrotowy</t>
  </si>
  <si>
    <t>Zysk (strata) netto na jedną akcję z działalności kontynuowanej (w zł)</t>
  </si>
  <si>
    <t>w tys. PLN</t>
  </si>
  <si>
    <t>Aktywa trwałe</t>
  </si>
  <si>
    <t>Rzeczowe aktywa trwałe</t>
  </si>
  <si>
    <t xml:space="preserve">Wartości niematerialne </t>
  </si>
  <si>
    <t>Nieruchomości inwestycyjne</t>
  </si>
  <si>
    <t>Inwestycje w jednostkach podporządkowanych</t>
  </si>
  <si>
    <t>Aktywa finansowe dostepne do sprzedaży</t>
  </si>
  <si>
    <t>Pozostałe aktywa finansowe</t>
  </si>
  <si>
    <t>Aktywa z tytułu odroczonego podatku dochodowego</t>
  </si>
  <si>
    <t>Należności długoterminowe</t>
  </si>
  <si>
    <t>Aktywa obrotowe</t>
  </si>
  <si>
    <t>Zapasy</t>
  </si>
  <si>
    <t>Należności handlowe</t>
  </si>
  <si>
    <t>Należności z tytułu bieżącego podatku dochodowego</t>
  </si>
  <si>
    <t xml:space="preserve">Pozostałe należności </t>
  </si>
  <si>
    <t>Aktywa finansowe dostępne do sprzedaży</t>
  </si>
  <si>
    <t>Aktywa finansowe wyceniane w wartości godziwej przez wynik finansowy</t>
  </si>
  <si>
    <t>Rozliczenia międzyokresowe</t>
  </si>
  <si>
    <t>Środki pieniężne i ich ekwiwalenty</t>
  </si>
  <si>
    <t>Aktywa zaklasyfikowane jako przeznaczone do sprzedaży</t>
  </si>
  <si>
    <t>AKTYWA  RAZEM</t>
  </si>
  <si>
    <t>AKTYWA</t>
  </si>
  <si>
    <t>PASYWA</t>
  </si>
  <si>
    <t>Kapitał własny</t>
  </si>
  <si>
    <t>Kapitał zakładowy</t>
  </si>
  <si>
    <t>Kapitał zapasowy z emisji akcji powyżej wartości nominalnej</t>
  </si>
  <si>
    <t>Akcje własne</t>
  </si>
  <si>
    <t>Pozostałe kapitały</t>
  </si>
  <si>
    <t>Niepodzielony wynik finansowy</t>
  </si>
  <si>
    <t>Różnice kursowe z przeliczenia</t>
  </si>
  <si>
    <t>Zyski zatrzymane</t>
  </si>
  <si>
    <t>Wynik finansowy bieżącego okresu</t>
  </si>
  <si>
    <t>Kapitał akcjonariuszy mniejszościowych</t>
  </si>
  <si>
    <t>Zobowiązanie długoterminowe</t>
  </si>
  <si>
    <t>Kredyty i pożyczki</t>
  </si>
  <si>
    <t>Pozostałe zobowiązania finansowe</t>
  </si>
  <si>
    <t>Inne zobowiązania długoterminowe</t>
  </si>
  <si>
    <t>Rezerwy z tytułu odroczonego podatku dochodowego</t>
  </si>
  <si>
    <t>Rozliczenia międzyokresowe przychodów</t>
  </si>
  <si>
    <t>Rezerwa na świadczenia emerytalne i podobne</t>
  </si>
  <si>
    <t>Pozostałe rezerwy</t>
  </si>
  <si>
    <t>Zobowiązania krótkoterminowe</t>
  </si>
  <si>
    <t>Zobowiązania handlowe</t>
  </si>
  <si>
    <t>Zobowiązania z tytułu bieżącego podatku dochodowego</t>
  </si>
  <si>
    <t>Pozostałe zobowiązania</t>
  </si>
  <si>
    <t>Zobowiązania bezpośrednio związane z aktywami klasyfikowanymi jako przeznaczone do sprzedaży</t>
  </si>
  <si>
    <t>PASYWA  RAZEM</t>
  </si>
  <si>
    <t>Wartość księgowa na akcję (w zł)</t>
  </si>
  <si>
    <t>Zmiany w nadwyżce z przeszacowania</t>
  </si>
  <si>
    <t>Zyski (straty) z tytułu przeszacowania składników aktywów finansowych dostępnych do sprzedaży</t>
  </si>
  <si>
    <t>Efektywna część zysków i strat związanych z instrumentami zabezpieczającymi przepływy środków pieniężnych</t>
  </si>
  <si>
    <t>Zyski (straty) aktuarialne z programów określonych świadczeń emerytalnych</t>
  </si>
  <si>
    <t>Różnice kursowe z wyceny jednostek działających za granicą</t>
  </si>
  <si>
    <t>Podatek dochodowy związany z elementami pozostałych całkowitych dochodów</t>
  </si>
  <si>
    <t xml:space="preserve">Suma dochodów całkowitych </t>
  </si>
  <si>
    <t>Suma dochodów całkowitych przypisana akcjonariuszom niekontrolującym</t>
  </si>
  <si>
    <t>Suma dochodów całkowitych przypadająca na podmiot dominujący</t>
  </si>
  <si>
    <t xml:space="preserve">Kapitały zapasowy ze sprzedaży akcji powyżej ceny nominalnej </t>
  </si>
  <si>
    <t>Kapitał własny akcjonariuszy jednostki dominującej</t>
  </si>
  <si>
    <t>Kapitał
własny ogółem</t>
  </si>
  <si>
    <t>Zmiany zasad (polityki) rachunkowości</t>
  </si>
  <si>
    <t>Korekty z tyt. błędów podstawowych</t>
  </si>
  <si>
    <t>Kapitał własny po korektach</t>
  </si>
  <si>
    <t>Emisja akcji</t>
  </si>
  <si>
    <t>Koszty emisji akcji</t>
  </si>
  <si>
    <t>Płatność w formie akcji własnych</t>
  </si>
  <si>
    <t>Podział zysku netto</t>
  </si>
  <si>
    <t>Wypłata dywidendy</t>
  </si>
  <si>
    <t>Suma dochodów całkowitych</t>
  </si>
  <si>
    <t>Dynamika (PLN)</t>
  </si>
  <si>
    <t>Amortyzacja</t>
  </si>
  <si>
    <t>Zysk (strata) ze sprzedaży brutto</t>
  </si>
  <si>
    <t>Zysk (strata) ze sprzedaży netto</t>
  </si>
  <si>
    <t>Zysk (strata) z działalności operacyjnej</t>
  </si>
  <si>
    <t>Zysk z działalności gospodarczej</t>
  </si>
  <si>
    <t>*</t>
  </si>
  <si>
    <t>EBITDA</t>
  </si>
  <si>
    <t>Zysk (strata) brutto</t>
  </si>
  <si>
    <t>Aktywa razem, w tym:</t>
  </si>
  <si>
    <t>Środki pieniężne i inne aktywa pieniężne</t>
  </si>
  <si>
    <t>Należności razem, w tym:</t>
  </si>
  <si>
    <t>Należności krótkoterminowe</t>
  </si>
  <si>
    <t>Należności  długoterminowe</t>
  </si>
  <si>
    <t>Zobowiązania i rezerwy na zobowiązania, w tym:</t>
  </si>
  <si>
    <t>Zobowiązania długoterminowe</t>
  </si>
  <si>
    <t>Kapitał własny, w tym:</t>
  </si>
  <si>
    <t>Kapitał podstawowy</t>
  </si>
  <si>
    <t>Wskaźnik rentowności operacyjnej</t>
  </si>
  <si>
    <t>Wskaźnik rentowności EBITDA</t>
  </si>
  <si>
    <t>Wskaźnik rentowności netto</t>
  </si>
  <si>
    <t>Wskaźnik rentowności kapitału własnego (ROE)</t>
  </si>
  <si>
    <t>Wskaźnik rentowności majątku (ROA)</t>
  </si>
  <si>
    <t>Wskaźnik ogólnej płynności</t>
  </si>
  <si>
    <t>Wskaźnik ogólnego zadłużenia</t>
  </si>
  <si>
    <t>Kurs euro na dzień bilansowy</t>
  </si>
  <si>
    <t>Średni kurs euro w okresie</t>
  </si>
  <si>
    <t>II. Korekty razem</t>
  </si>
  <si>
    <t>1. Amortyzacja (w tym odpisy wartości firmy lub ujemnej wartości firmy)</t>
  </si>
  <si>
    <t>2. Zyski (straty) z tytułu różnic kursowych</t>
  </si>
  <si>
    <t>3. Odsetki i udziały w zyskach (dywidendy)</t>
  </si>
  <si>
    <t>4. Zysk (strata) z działalnosci inwestycyjnej</t>
  </si>
  <si>
    <t>5. Zmiana stanu rezerw</t>
  </si>
  <si>
    <t>6. Zmiana stanu zapasów</t>
  </si>
  <si>
    <t>7. Zmiana stanu należności</t>
  </si>
  <si>
    <t>8. Zmiana stanu zobowiązań krótkoterminowych, z z wyjątkiem pożyczek i kredytów</t>
  </si>
  <si>
    <t>9. Zmiana stanu rozliczeń międzyokresowych</t>
  </si>
  <si>
    <t>10. Inne korekty z działalności operacyjnej</t>
  </si>
  <si>
    <t>III. Przepływy pieniężne netto z działalności operacyjnej (I+/–II)</t>
  </si>
  <si>
    <t>I. Wpływy</t>
  </si>
  <si>
    <t>1. Zbycie wartości niematerialnych i prawnych oraz rzeczowych aktywów trwałych</t>
  </si>
  <si>
    <t>2. Zbycie inwestycji w nieruchomości oraz wartości niematerialne i prawne</t>
  </si>
  <si>
    <t>4. Inne wpływy inwestycyjne</t>
  </si>
  <si>
    <t>II. Wydatki</t>
  </si>
  <si>
    <t>1. Nabycie wartości niematerialnych i prawnych oraz rzeczowych aktywów trwałych</t>
  </si>
  <si>
    <t>2. Inwestycje w nieruchomości oraz wartości niematerialane i prawne</t>
  </si>
  <si>
    <t>4. Inne wydatki inwestycyjne</t>
  </si>
  <si>
    <t>III. Przepływy pieniężne netto z działalności inwestycyjnej (I–II)</t>
  </si>
  <si>
    <t>III. Przepływy pieniężne netto z działalności finansowej (I–II)</t>
  </si>
  <si>
    <t>D. Przepływy pieniężne netto razem (A.III.+/–B.III+/–C.III)</t>
  </si>
  <si>
    <t>E. Bilansowa zmiana stanu środków pieniężnych, w tym:</t>
  </si>
  <si>
    <t>– zmiana stanu środków pienięznych z tytułu różnic kursowych</t>
  </si>
  <si>
    <t>F. Środki pieniężne na początek okresu</t>
  </si>
  <si>
    <t>G. Środki pieniężne na koniec okresu (F+D), w tym</t>
  </si>
  <si>
    <t>– o ograniczonej mozliwości dysponowania</t>
  </si>
  <si>
    <t>A. DZIAŁALNOŚĆ OPERACYJNA</t>
  </si>
  <si>
    <t>B. DZIAŁALNOŚĆ INWESTYCYJNA</t>
  </si>
  <si>
    <t>C. DZIAŁALNOŚĆ FINANSOWA</t>
  </si>
  <si>
    <t>3. Z aktywów finansowych</t>
  </si>
  <si>
    <t>udział w zyskach (stratach) netto jednostek wycenianych metodą praw własności</t>
  </si>
  <si>
    <t>Kapitał własny na dzień  01.01.2014 r.</t>
  </si>
  <si>
    <t>2014 PLN</t>
  </si>
  <si>
    <t>2014 EUR</t>
  </si>
  <si>
    <t>3. Na aktywa finansowe</t>
  </si>
  <si>
    <t>(31.12.)</t>
  </si>
  <si>
    <t>za okres 01.01.2015 - 31.03.2015</t>
  </si>
  <si>
    <t>za okres 01.01.2014 - 31.03.2014</t>
  </si>
  <si>
    <t>Kapitał własny na dzień  01.01.2015 r.</t>
  </si>
  <si>
    <t>I. Zysk (strata) netto</t>
  </si>
  <si>
    <t>stan na 30.06.2015 r.</t>
  </si>
  <si>
    <t>za okres 01.01.2015 - 30.06.2015</t>
  </si>
  <si>
    <t>za okres 01.04.2015- 30.06.2015</t>
  </si>
  <si>
    <t>stan na 30.06.2014 r.</t>
  </si>
  <si>
    <t>za okres 01.01.2014 - 30.06.2014</t>
  </si>
  <si>
    <t>za okres 01.04.2014 - 30.06.2014</t>
  </si>
  <si>
    <t>dwanaście miesięcy zakończonych - 30.06.2015r.</t>
  </si>
  <si>
    <t>dwanaście miesięcy zakończonych - 30.06.2014r.</t>
  </si>
  <si>
    <t>Kapitał własny na dzień  30.06.2014 r.</t>
  </si>
  <si>
    <t>Kapitał własny na dzień  30.06.2015 r.</t>
  </si>
  <si>
    <t>2Q</t>
  </si>
  <si>
    <t>1-2Q</t>
  </si>
  <si>
    <t>2015 PLN</t>
  </si>
  <si>
    <t>2015 EUR</t>
  </si>
  <si>
    <t>30.06</t>
  </si>
  <si>
    <t>za okres 01.04.2015 - 30.06.2015</t>
  </si>
  <si>
    <t>za okres 01.01.2015 - 31.06.2015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</si>
</sst>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.0000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9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rgb="FFC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8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7">
    <border>
      <left/>
      <right/>
      <top/>
      <bottom/>
      <diagonal/>
    </border>
    <border>
      <left style="double">
        <color rgb="FF808080"/>
      </left>
      <right style="thin">
        <color rgb="FF808080"/>
      </right>
      <top style="double">
        <color rgb="FF808080"/>
      </top>
      <bottom style="thin">
        <color rgb="FF808080"/>
      </bottom>
      <diagonal/>
    </border>
    <border>
      <left style="double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808080"/>
      </left>
      <right style="thin">
        <color rgb="FF808080"/>
      </right>
      <top style="thin">
        <color rgb="FF808080"/>
      </top>
      <bottom style="double">
        <color rgb="FF808080"/>
      </bottom>
      <diagonal/>
    </border>
    <border>
      <left style="double">
        <color rgb="FF808080"/>
      </left>
      <right/>
      <top style="double">
        <color rgb="FF808080"/>
      </top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double">
        <color rgb="FF808080"/>
      </right>
      <top/>
      <bottom style="thin">
        <color rgb="FF80808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thin">
        <color theme="0" tint="-0.499984740745262"/>
      </left>
      <right style="double">
        <color theme="0" tint="-0.499984740745262"/>
      </right>
      <top/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rgb="FF808080"/>
      </top>
      <bottom style="thin">
        <color rgb="FF808080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808080"/>
      </left>
      <right style="double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double">
        <color rgb="FF808080"/>
      </right>
      <top style="thin">
        <color rgb="FF808080"/>
      </top>
      <bottom style="double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double">
        <color rgb="FF808080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/>
      <right style="double">
        <color rgb="FF808080"/>
      </right>
      <top style="double">
        <color rgb="FF808080"/>
      </top>
      <bottom style="thin">
        <color rgb="FF808080"/>
      </bottom>
      <diagonal/>
    </border>
    <border>
      <left/>
      <right/>
      <top style="double">
        <color rgb="FF808080"/>
      </top>
      <bottom style="thin">
        <color rgb="FF808080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0" tint="-0.499984740745262"/>
      </left>
      <right style="double">
        <color rgb="FF808080"/>
      </right>
      <top/>
      <bottom style="thin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1" tint="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0" tint="-0.499984740745262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double">
        <color theme="0" tint="-0.499984740745262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</borders>
  <cellStyleXfs count="8">
    <xf numFmtId="0" fontId="0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03">
    <xf numFmtId="0" fontId="0" fillId="0" borderId="0" xfId="0"/>
    <xf numFmtId="0" fontId="2" fillId="3" borderId="1" xfId="2" applyFont="1" applyFill="1" applyBorder="1" applyAlignment="1">
      <alignment horizontal="center" vertical="center" wrapText="1"/>
    </xf>
    <xf numFmtId="49" fontId="2" fillId="4" borderId="2" xfId="2" applyNumberFormat="1" applyFont="1" applyFill="1" applyBorder="1" applyAlignment="1">
      <alignment vertical="center" wrapText="1"/>
    </xf>
    <xf numFmtId="49" fontId="3" fillId="0" borderId="2" xfId="2" applyNumberFormat="1" applyFont="1" applyFill="1" applyBorder="1" applyAlignment="1">
      <alignment horizontal="left" vertical="center" wrapText="1"/>
    </xf>
    <xf numFmtId="49" fontId="3" fillId="0" borderId="2" xfId="2" applyNumberFormat="1" applyFont="1" applyFill="1" applyBorder="1" applyAlignment="1">
      <alignment vertical="center" wrapText="1"/>
    </xf>
    <xf numFmtId="49" fontId="4" fillId="4" borderId="2" xfId="2" applyNumberFormat="1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justify" vertical="center" wrapText="1"/>
    </xf>
    <xf numFmtId="0" fontId="3" fillId="0" borderId="2" xfId="0" applyFont="1" applyBorder="1" applyAlignment="1">
      <alignment horizontal="justify" wrapText="1"/>
    </xf>
    <xf numFmtId="49" fontId="2" fillId="4" borderId="2" xfId="2" applyNumberFormat="1" applyFont="1" applyFill="1" applyBorder="1" applyAlignment="1">
      <alignment horizontal="left" vertical="center" wrapText="1"/>
    </xf>
    <xf numFmtId="49" fontId="2" fillId="4" borderId="3" xfId="2" applyNumberFormat="1" applyFont="1" applyFill="1" applyBorder="1" applyAlignment="1">
      <alignment horizontal="left" vertical="center" wrapText="1"/>
    </xf>
    <xf numFmtId="0" fontId="2" fillId="3" borderId="4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2" fillId="3" borderId="5" xfId="2" applyFont="1" applyFill="1" applyBorder="1" applyAlignment="1">
      <alignment horizontal="center" vertical="center" wrapText="1"/>
    </xf>
    <xf numFmtId="49" fontId="2" fillId="5" borderId="2" xfId="2" applyNumberFormat="1" applyFont="1" applyFill="1" applyBorder="1" applyAlignment="1">
      <alignment vertical="center" wrapText="1"/>
    </xf>
    <xf numFmtId="0" fontId="2" fillId="5" borderId="2" xfId="0" applyFont="1" applyFill="1" applyBorder="1"/>
    <xf numFmtId="49" fontId="2" fillId="5" borderId="3" xfId="2" applyNumberFormat="1" applyFont="1" applyFill="1" applyBorder="1" applyAlignment="1">
      <alignment vertical="center" wrapText="1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2" applyFont="1" applyBorder="1"/>
    <xf numFmtId="0" fontId="3" fillId="4" borderId="3" xfId="2" applyFont="1" applyFill="1" applyBorder="1"/>
    <xf numFmtId="0" fontId="2" fillId="3" borderId="1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 applyProtection="1">
      <alignment horizontal="left" vertical="center" wrapText="1"/>
    </xf>
    <xf numFmtId="4" fontId="3" fillId="0" borderId="2" xfId="0" applyNumberFormat="1" applyFont="1" applyFill="1" applyBorder="1" applyAlignment="1" applyProtection="1">
      <alignment horizontal="left" vertical="center"/>
    </xf>
    <xf numFmtId="4" fontId="2" fillId="5" borderId="2" xfId="0" applyNumberFormat="1" applyFont="1" applyFill="1" applyBorder="1" applyAlignment="1" applyProtection="1">
      <alignment horizontal="left" vertical="center" wrapText="1"/>
    </xf>
    <xf numFmtId="4" fontId="2" fillId="5" borderId="3" xfId="0" applyNumberFormat="1" applyFont="1" applyFill="1" applyBorder="1" applyAlignment="1" applyProtection="1">
      <alignment horizontal="left" vertical="center" wrapText="1"/>
    </xf>
    <xf numFmtId="49" fontId="2" fillId="3" borderId="6" xfId="2" applyNumberFormat="1" applyFont="1" applyFill="1" applyBorder="1" applyAlignment="1">
      <alignment horizontal="center" vertical="center" wrapText="1"/>
    </xf>
    <xf numFmtId="49" fontId="2" fillId="3" borderId="7" xfId="2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/>
    </xf>
    <xf numFmtId="0" fontId="5" fillId="6" borderId="8" xfId="0" applyFont="1" applyFill="1" applyBorder="1" applyAlignment="1">
      <alignment horizontal="left" vertical="center"/>
    </xf>
    <xf numFmtId="0" fontId="7" fillId="5" borderId="9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 vertical="top"/>
    </xf>
    <xf numFmtId="0" fontId="3" fillId="0" borderId="3" xfId="2" applyFont="1" applyBorder="1"/>
    <xf numFmtId="0" fontId="7" fillId="5" borderId="11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justify" vertical="center"/>
    </xf>
    <xf numFmtId="0" fontId="5" fillId="0" borderId="8" xfId="0" applyFont="1" applyFill="1" applyBorder="1" applyAlignment="1">
      <alignment horizontal="justify" vertical="center"/>
    </xf>
    <xf numFmtId="0" fontId="5" fillId="6" borderId="8" xfId="0" applyFont="1" applyFill="1" applyBorder="1" applyAlignment="1">
      <alignment horizontal="justify"/>
    </xf>
    <xf numFmtId="0" fontId="6" fillId="0" borderId="5" xfId="0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164" fontId="11" fillId="0" borderId="19" xfId="0" applyNumberFormat="1" applyFont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4" fontId="0" fillId="0" borderId="0" xfId="0" applyNumberFormat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0" fontId="12" fillId="0" borderId="0" xfId="0" applyFont="1"/>
    <xf numFmtId="0" fontId="12" fillId="7" borderId="22" xfId="0" applyFont="1" applyFill="1" applyBorder="1"/>
    <xf numFmtId="0" fontId="2" fillId="5" borderId="16" xfId="3" applyFont="1" applyFill="1" applyBorder="1" applyAlignment="1">
      <alignment horizontal="left" vertical="center" wrapText="1"/>
    </xf>
    <xf numFmtId="0" fontId="2" fillId="0" borderId="16" xfId="3" applyFont="1" applyFill="1" applyBorder="1" applyAlignment="1">
      <alignment vertical="center" wrapText="1"/>
    </xf>
    <xf numFmtId="0" fontId="3" fillId="0" borderId="16" xfId="3" applyFont="1" applyFill="1" applyBorder="1" applyAlignment="1">
      <alignment horizontal="left" vertical="center" wrapText="1" indent="4"/>
    </xf>
    <xf numFmtId="0" fontId="2" fillId="5" borderId="16" xfId="3" applyFont="1" applyFill="1" applyBorder="1" applyAlignment="1">
      <alignment vertical="center" wrapText="1"/>
    </xf>
    <xf numFmtId="0" fontId="3" fillId="0" borderId="16" xfId="3" applyFont="1" applyFill="1" applyBorder="1" applyAlignment="1">
      <alignment horizontal="left" vertical="center" wrapText="1" indent="8"/>
    </xf>
    <xf numFmtId="0" fontId="3" fillId="0" borderId="17" xfId="3" applyFont="1" applyFill="1" applyBorder="1" applyAlignment="1">
      <alignment horizontal="left" vertical="center" wrapText="1" indent="8"/>
    </xf>
    <xf numFmtId="0" fontId="0" fillId="0" borderId="0" xfId="0" applyFill="1"/>
    <xf numFmtId="49" fontId="2" fillId="0" borderId="23" xfId="2" applyNumberFormat="1" applyFont="1" applyFill="1" applyBorder="1" applyAlignment="1">
      <alignment horizontal="left" vertical="center" wrapText="1"/>
    </xf>
    <xf numFmtId="4" fontId="2" fillId="4" borderId="7" xfId="2" applyNumberFormat="1" applyFont="1" applyFill="1" applyBorder="1" applyAlignment="1">
      <alignment horizontal="right" vertical="center" wrapText="1"/>
    </xf>
    <xf numFmtId="4" fontId="3" fillId="0" borderId="27" xfId="2" applyNumberFormat="1" applyFont="1" applyFill="1" applyBorder="1" applyAlignment="1">
      <alignment horizontal="right" vertical="center" wrapText="1"/>
    </xf>
    <xf numFmtId="4" fontId="2" fillId="4" borderId="27" xfId="2" applyNumberFormat="1" applyFont="1" applyFill="1" applyBorder="1" applyAlignment="1">
      <alignment horizontal="right" vertical="center" wrapText="1"/>
    </xf>
    <xf numFmtId="4" fontId="2" fillId="9" borderId="27" xfId="2" applyNumberFormat="1" applyFont="1" applyFill="1" applyBorder="1" applyAlignment="1">
      <alignment horizontal="right" vertical="center" wrapText="1"/>
    </xf>
    <xf numFmtId="4" fontId="2" fillId="4" borderId="28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27" xfId="2" applyNumberFormat="1" applyFont="1" applyFill="1" applyBorder="1" applyAlignment="1">
      <alignment horizontal="right" vertical="center" wrapText="1"/>
    </xf>
    <xf numFmtId="4" fontId="4" fillId="4" borderId="29" xfId="2" applyNumberFormat="1" applyFont="1" applyFill="1" applyBorder="1" applyAlignment="1">
      <alignment horizontal="right" vertical="center" wrapText="1"/>
    </xf>
    <xf numFmtId="4" fontId="3" fillId="0" borderId="29" xfId="2" applyNumberFormat="1" applyFont="1" applyBorder="1" applyAlignment="1">
      <alignment horizontal="right"/>
    </xf>
    <xf numFmtId="4" fontId="4" fillId="4" borderId="28" xfId="2" applyNumberFormat="1" applyFont="1" applyFill="1" applyBorder="1" applyAlignment="1">
      <alignment horizontal="right" vertical="center" wrapText="1"/>
    </xf>
    <xf numFmtId="4" fontId="4" fillId="4" borderId="27" xfId="2" applyNumberFormat="1" applyFont="1" applyFill="1" applyBorder="1" applyAlignment="1">
      <alignment horizontal="right" vertical="center" wrapText="1"/>
    </xf>
    <xf numFmtId="4" fontId="3" fillId="0" borderId="30" xfId="2" applyNumberFormat="1" applyFont="1" applyFill="1" applyBorder="1" applyAlignment="1">
      <alignment horizontal="right" vertical="center" wrapText="1"/>
    </xf>
    <xf numFmtId="4" fontId="4" fillId="4" borderId="30" xfId="2" applyNumberFormat="1" applyFont="1" applyFill="1" applyBorder="1" applyAlignment="1">
      <alignment horizontal="right" vertical="center" wrapText="1"/>
    </xf>
    <xf numFmtId="0" fontId="13" fillId="0" borderId="0" xfId="0" applyFont="1"/>
    <xf numFmtId="4" fontId="2" fillId="5" borderId="27" xfId="2" applyNumberFormat="1" applyFont="1" applyFill="1" applyBorder="1" applyAlignment="1">
      <alignment horizontal="right" vertical="center" wrapText="1"/>
    </xf>
    <xf numFmtId="4" fontId="2" fillId="5" borderId="28" xfId="2" applyNumberFormat="1" applyFont="1" applyFill="1" applyBorder="1" applyAlignment="1">
      <alignment horizontal="right" vertical="center" wrapText="1"/>
    </xf>
    <xf numFmtId="4" fontId="2" fillId="5" borderId="27" xfId="2" applyNumberFormat="1" applyFont="1" applyFill="1" applyBorder="1" applyAlignment="1">
      <alignment vertical="center" wrapText="1"/>
    </xf>
    <xf numFmtId="4" fontId="3" fillId="0" borderId="27" xfId="2" applyNumberFormat="1" applyFont="1" applyFill="1" applyBorder="1" applyAlignment="1">
      <alignment vertical="center" wrapText="1"/>
    </xf>
    <xf numFmtId="4" fontId="3" fillId="0" borderId="28" xfId="2" applyNumberFormat="1" applyFont="1" applyBorder="1"/>
    <xf numFmtId="4" fontId="13" fillId="0" borderId="0" xfId="0" applyNumberFormat="1" applyFont="1"/>
    <xf numFmtId="4" fontId="2" fillId="5" borderId="30" xfId="0" applyNumberFormat="1" applyFont="1" applyFill="1" applyBorder="1" applyAlignment="1" applyProtection="1">
      <alignment horizontal="right" vertical="center"/>
    </xf>
    <xf numFmtId="4" fontId="2" fillId="5" borderId="27" xfId="0" applyNumberFormat="1" applyFont="1" applyFill="1" applyBorder="1" applyAlignment="1" applyProtection="1">
      <alignment horizontal="right" vertical="center"/>
    </xf>
    <xf numFmtId="4" fontId="3" fillId="0" borderId="30" xfId="0" applyNumberFormat="1" applyFont="1" applyFill="1" applyBorder="1" applyAlignment="1" applyProtection="1">
      <alignment horizontal="right" vertical="center"/>
    </xf>
    <xf numFmtId="4" fontId="3" fillId="0" borderId="27" xfId="0" applyNumberFormat="1" applyFont="1" applyFill="1" applyBorder="1" applyAlignment="1" applyProtection="1">
      <alignment horizontal="right" vertical="center"/>
    </xf>
    <xf numFmtId="4" fontId="2" fillId="5" borderId="31" xfId="0" applyNumberFormat="1" applyFont="1" applyFill="1" applyBorder="1" applyAlignment="1" applyProtection="1">
      <alignment horizontal="right" vertical="center"/>
    </xf>
    <xf numFmtId="4" fontId="2" fillId="5" borderId="28" xfId="0" applyNumberFormat="1" applyFont="1" applyFill="1" applyBorder="1" applyAlignment="1" applyProtection="1">
      <alignment horizontal="right" vertical="center"/>
    </xf>
    <xf numFmtId="4" fontId="6" fillId="0" borderId="8" xfId="0" applyNumberFormat="1" applyFont="1" applyFill="1" applyBorder="1" applyAlignment="1">
      <alignment horizontal="right" vertical="center"/>
    </xf>
    <xf numFmtId="4" fontId="6" fillId="6" borderId="8" xfId="0" applyNumberFormat="1" applyFont="1" applyFill="1" applyBorder="1" applyAlignment="1">
      <alignment horizontal="right" vertical="center"/>
    </xf>
    <xf numFmtId="4" fontId="6" fillId="0" borderId="24" xfId="0" applyNumberFormat="1" applyFont="1" applyFill="1" applyBorder="1" applyAlignment="1">
      <alignment horizontal="right" vertical="center"/>
    </xf>
    <xf numFmtId="4" fontId="6" fillId="6" borderId="24" xfId="0" applyNumberFormat="1" applyFont="1" applyFill="1" applyBorder="1" applyAlignment="1">
      <alignment horizontal="right" vertical="center"/>
    </xf>
    <xf numFmtId="4" fontId="6" fillId="6" borderId="8" xfId="0" applyNumberFormat="1" applyFont="1" applyFill="1" applyBorder="1" applyAlignment="1">
      <alignment horizontal="right"/>
    </xf>
    <xf numFmtId="4" fontId="6" fillId="0" borderId="8" xfId="0" applyNumberFormat="1" applyFont="1" applyFill="1" applyBorder="1" applyAlignment="1">
      <alignment horizontal="right"/>
    </xf>
    <xf numFmtId="4" fontId="4" fillId="4" borderId="31" xfId="2" applyNumberFormat="1" applyFont="1" applyFill="1" applyBorder="1" applyAlignment="1">
      <alignment horizontal="right" vertical="center" wrapText="1"/>
    </xf>
    <xf numFmtId="2" fontId="6" fillId="0" borderId="32" xfId="4" applyNumberFormat="1" applyFont="1" applyFill="1" applyBorder="1" applyAlignment="1">
      <alignment horizontal="center" vertical="center"/>
    </xf>
    <xf numFmtId="2" fontId="6" fillId="6" borderId="32" xfId="4" applyNumberFormat="1" applyFont="1" applyFill="1" applyBorder="1" applyAlignment="1">
      <alignment horizontal="center" vertical="center"/>
    </xf>
    <xf numFmtId="4" fontId="6" fillId="6" borderId="32" xfId="0" applyNumberFormat="1" applyFont="1" applyFill="1" applyBorder="1" applyAlignment="1">
      <alignment horizontal="center" wrapText="1"/>
    </xf>
    <xf numFmtId="4" fontId="6" fillId="9" borderId="32" xfId="0" applyNumberFormat="1" applyFont="1" applyFill="1" applyBorder="1" applyAlignment="1">
      <alignment horizontal="center" wrapText="1"/>
    </xf>
    <xf numFmtId="4" fontId="6" fillId="0" borderId="8" xfId="0" applyNumberFormat="1" applyFont="1" applyFill="1" applyBorder="1" applyAlignment="1">
      <alignment horizontal="center" vertical="center"/>
    </xf>
    <xf numFmtId="4" fontId="6" fillId="6" borderId="8" xfId="0" applyNumberFormat="1" applyFont="1" applyFill="1" applyBorder="1" applyAlignment="1">
      <alignment horizontal="center" vertical="center"/>
    </xf>
    <xf numFmtId="4" fontId="6" fillId="6" borderId="8" xfId="0" applyNumberFormat="1" applyFont="1" applyFill="1" applyBorder="1" applyAlignment="1">
      <alignment horizontal="center" wrapText="1"/>
    </xf>
    <xf numFmtId="4" fontId="6" fillId="0" borderId="32" xfId="0" applyNumberFormat="1" applyFont="1" applyFill="1" applyBorder="1" applyAlignment="1">
      <alignment horizontal="center" wrapText="1"/>
    </xf>
    <xf numFmtId="0" fontId="2" fillId="8" borderId="5" xfId="2" applyFont="1" applyFill="1" applyBorder="1" applyAlignment="1">
      <alignment horizontal="center" vertical="center" wrapText="1"/>
    </xf>
    <xf numFmtId="0" fontId="2" fillId="7" borderId="33" xfId="2" applyFont="1" applyFill="1" applyBorder="1" applyAlignment="1">
      <alignment horizontal="center" vertical="center" wrapText="1"/>
    </xf>
    <xf numFmtId="0" fontId="2" fillId="7" borderId="7" xfId="2" applyFont="1" applyFill="1" applyBorder="1" applyAlignment="1">
      <alignment horizontal="center" vertical="center" wrapText="1"/>
    </xf>
    <xf numFmtId="4" fontId="2" fillId="4" borderId="6" xfId="2" applyNumberFormat="1" applyFont="1" applyFill="1" applyBorder="1" applyAlignment="1">
      <alignment horizontal="right" vertical="center" wrapText="1"/>
    </xf>
    <xf numFmtId="4" fontId="2" fillId="4" borderId="30" xfId="2" applyNumberFormat="1" applyFont="1" applyFill="1" applyBorder="1" applyAlignment="1">
      <alignment horizontal="right" vertical="center" wrapText="1"/>
    </xf>
    <xf numFmtId="4" fontId="3" fillId="0" borderId="29" xfId="2" applyNumberFormat="1" applyFont="1" applyFill="1" applyBorder="1" applyAlignment="1">
      <alignment horizontal="right" vertical="center" wrapText="1"/>
    </xf>
    <xf numFmtId="4" fontId="2" fillId="9" borderId="30" xfId="2" applyNumberFormat="1" applyFont="1" applyFill="1" applyBorder="1" applyAlignment="1">
      <alignment horizontal="right" vertical="center" wrapText="1"/>
    </xf>
    <xf numFmtId="4" fontId="2" fillId="4" borderId="31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30" xfId="2" applyNumberFormat="1" applyFont="1" applyFill="1" applyBorder="1" applyAlignment="1">
      <alignment horizontal="right" vertical="center" wrapText="1"/>
    </xf>
    <xf numFmtId="0" fontId="2" fillId="3" borderId="6" xfId="2" applyFont="1" applyFill="1" applyBorder="1" applyAlignment="1">
      <alignment horizontal="center" vertical="center" wrapText="1"/>
    </xf>
    <xf numFmtId="4" fontId="2" fillId="5" borderId="30" xfId="2" applyNumberFormat="1" applyFont="1" applyFill="1" applyBorder="1" applyAlignment="1">
      <alignment horizontal="right" vertical="center" wrapText="1"/>
    </xf>
    <xf numFmtId="4" fontId="2" fillId="5" borderId="31" xfId="2" applyNumberFormat="1" applyFont="1" applyFill="1" applyBorder="1" applyAlignment="1">
      <alignment horizontal="right" vertical="center" wrapText="1"/>
    </xf>
    <xf numFmtId="4" fontId="2" fillId="5" borderId="30" xfId="2" applyNumberFormat="1" applyFont="1" applyFill="1" applyBorder="1" applyAlignment="1">
      <alignment vertical="center" wrapText="1"/>
    </xf>
    <xf numFmtId="4" fontId="3" fillId="0" borderId="30" xfId="2" applyNumberFormat="1" applyFont="1" applyFill="1" applyBorder="1" applyAlignment="1">
      <alignment vertical="center" wrapText="1"/>
    </xf>
    <xf numFmtId="4" fontId="3" fillId="0" borderId="31" xfId="2" applyNumberFormat="1" applyFont="1" applyBorder="1"/>
    <xf numFmtId="0" fontId="2" fillId="5" borderId="34" xfId="3" applyFont="1" applyFill="1" applyBorder="1" applyAlignment="1">
      <alignment horizontal="center" vertical="center" wrapText="1"/>
    </xf>
    <xf numFmtId="43" fontId="2" fillId="5" borderId="34" xfId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3" fontId="9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0" xfId="0" applyFont="1"/>
    <xf numFmtId="4" fontId="9" fillId="0" borderId="0" xfId="0" applyNumberFormat="1" applyFont="1"/>
    <xf numFmtId="43" fontId="0" fillId="0" borderId="0" xfId="0" applyNumberFormat="1"/>
    <xf numFmtId="0" fontId="2" fillId="5" borderId="34" xfId="3" applyFont="1" applyFill="1" applyBorder="1" applyAlignment="1">
      <alignment horizontal="left" vertical="center" wrapText="1"/>
    </xf>
    <xf numFmtId="164" fontId="6" fillId="0" borderId="18" xfId="0" applyNumberFormat="1" applyFont="1" applyFill="1" applyBorder="1" applyAlignment="1">
      <alignment horizontal="center"/>
    </xf>
    <xf numFmtId="164" fontId="11" fillId="0" borderId="36" xfId="0" applyNumberFormat="1" applyFont="1" applyBorder="1" applyAlignment="1">
      <alignment horizontal="center" vertical="center"/>
    </xf>
    <xf numFmtId="0" fontId="0" fillId="10" borderId="0" xfId="0" applyFill="1"/>
    <xf numFmtId="4" fontId="3" fillId="0" borderId="27" xfId="2" applyNumberFormat="1" applyFont="1" applyFill="1" applyBorder="1" applyAlignment="1">
      <alignment horizontal="right" vertical="center" wrapText="1"/>
    </xf>
    <xf numFmtId="4" fontId="3" fillId="0" borderId="30" xfId="2" applyNumberFormat="1" applyFont="1" applyFill="1" applyBorder="1" applyAlignment="1">
      <alignment horizontal="right" vertical="center" wrapText="1"/>
    </xf>
    <xf numFmtId="4" fontId="3" fillId="0" borderId="30" xfId="2" applyNumberFormat="1" applyFont="1" applyFill="1" applyBorder="1" applyAlignment="1">
      <alignment vertical="center" wrapText="1"/>
    </xf>
    <xf numFmtId="4" fontId="6" fillId="0" borderId="8" xfId="0" applyNumberFormat="1" applyFont="1" applyFill="1" applyBorder="1" applyAlignment="1">
      <alignment horizontal="center" wrapText="1"/>
    </xf>
    <xf numFmtId="2" fontId="2" fillId="0" borderId="34" xfId="1" applyNumberFormat="1" applyFont="1" applyFill="1" applyBorder="1" applyAlignment="1">
      <alignment horizontal="right" vertical="center" wrapText="1"/>
    </xf>
    <xf numFmtId="2" fontId="3" fillId="0" borderId="34" xfId="1" applyNumberFormat="1" applyFont="1" applyFill="1" applyBorder="1" applyAlignment="1">
      <alignment horizontal="right" vertical="center" wrapText="1"/>
    </xf>
    <xf numFmtId="2" fontId="2" fillId="5" borderId="34" xfId="1" applyNumberFormat="1" applyFont="1" applyFill="1" applyBorder="1" applyAlignment="1">
      <alignment horizontal="center" vertical="center" wrapText="1"/>
    </xf>
    <xf numFmtId="2" fontId="14" fillId="5" borderId="34" xfId="1" applyNumberFormat="1" applyFont="1" applyFill="1" applyBorder="1" applyAlignment="1">
      <alignment horizontal="left" vertical="center" wrapText="1"/>
    </xf>
    <xf numFmtId="2" fontId="14" fillId="5" borderId="34" xfId="1" applyNumberFormat="1" applyFont="1" applyFill="1" applyBorder="1" applyAlignment="1">
      <alignment horizontal="center" vertical="center" wrapText="1"/>
    </xf>
    <xf numFmtId="2" fontId="2" fillId="5" borderId="34" xfId="1" applyNumberFormat="1" applyFont="1" applyFill="1" applyBorder="1" applyAlignment="1">
      <alignment horizontal="right" vertical="center" wrapText="1"/>
    </xf>
    <xf numFmtId="2" fontId="14" fillId="5" borderId="34" xfId="1" applyNumberFormat="1" applyFont="1" applyFill="1" applyBorder="1" applyAlignment="1">
      <alignment horizontal="right" vertical="center" wrapText="1"/>
    </xf>
    <xf numFmtId="2" fontId="2" fillId="5" borderId="36" xfId="1" applyNumberFormat="1" applyFont="1" applyFill="1" applyBorder="1" applyAlignment="1">
      <alignment vertical="center"/>
    </xf>
    <xf numFmtId="2" fontId="3" fillId="0" borderId="35" xfId="1" applyNumberFormat="1" applyFont="1" applyFill="1" applyBorder="1" applyAlignment="1">
      <alignment horizontal="right" vertical="center" wrapText="1"/>
    </xf>
    <xf numFmtId="9" fontId="0" fillId="0" borderId="0" xfId="4" applyFont="1"/>
    <xf numFmtId="10" fontId="0" fillId="0" borderId="0" xfId="0" applyNumberFormat="1"/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0" xfId="0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5" fillId="0" borderId="42" xfId="0" applyFont="1" applyFill="1" applyBorder="1" applyAlignment="1">
      <alignment horizontal="justify"/>
    </xf>
    <xf numFmtId="0" fontId="5" fillId="0" borderId="25" xfId="0" applyFont="1" applyFill="1" applyBorder="1" applyAlignment="1">
      <alignment horizontal="justify"/>
    </xf>
    <xf numFmtId="0" fontId="7" fillId="7" borderId="32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5" fillId="0" borderId="42" xfId="0" applyFont="1" applyFill="1" applyBorder="1" applyAlignment="1">
      <alignment horizontal="justify" vertical="top"/>
    </xf>
    <xf numFmtId="0" fontId="5" fillId="0" borderId="25" xfId="0" applyFont="1" applyFill="1" applyBorder="1" applyAlignment="1">
      <alignment horizontal="justify" vertical="top"/>
    </xf>
    <xf numFmtId="0" fontId="5" fillId="0" borderId="22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2" fillId="7" borderId="14" xfId="2" applyFont="1" applyFill="1" applyBorder="1" applyAlignment="1">
      <alignment horizontal="center" vertical="center" wrapText="1"/>
    </xf>
    <xf numFmtId="0" fontId="2" fillId="3" borderId="14" xfId="2" applyFont="1" applyFill="1" applyBorder="1" applyAlignment="1">
      <alignment horizontal="center" vertical="center" wrapText="1"/>
    </xf>
    <xf numFmtId="0" fontId="2" fillId="7" borderId="43" xfId="2" applyFont="1" applyFill="1" applyBorder="1" applyAlignment="1">
      <alignment horizontal="center" vertical="center" wrapText="1"/>
    </xf>
    <xf numFmtId="0" fontId="12" fillId="0" borderId="44" xfId="0" applyFont="1" applyBorder="1" applyAlignment="1">
      <alignment horizontal="center"/>
    </xf>
    <xf numFmtId="2" fontId="2" fillId="5" borderId="5" xfId="1" applyNumberFormat="1" applyFont="1" applyFill="1" applyBorder="1" applyAlignment="1">
      <alignment vertical="center"/>
    </xf>
    <xf numFmtId="2" fontId="2" fillId="5" borderId="45" xfId="1" applyNumberFormat="1" applyFont="1" applyFill="1" applyBorder="1" applyAlignment="1">
      <alignment vertical="center"/>
    </xf>
    <xf numFmtId="2" fontId="2" fillId="5" borderId="46" xfId="1" applyNumberFormat="1" applyFont="1" applyFill="1" applyBorder="1" applyAlignment="1">
      <alignment vertical="center"/>
    </xf>
    <xf numFmtId="0" fontId="2" fillId="5" borderId="45" xfId="3" applyFont="1" applyFill="1" applyBorder="1" applyAlignment="1">
      <alignment horizontal="center" vertical="center" wrapText="1"/>
    </xf>
    <xf numFmtId="0" fontId="0" fillId="0" borderId="47" xfId="0" applyBorder="1"/>
    <xf numFmtId="2" fontId="2" fillId="0" borderId="36" xfId="1" applyNumberFormat="1" applyFont="1" applyFill="1" applyBorder="1" applyAlignment="1">
      <alignment horizontal="right" vertical="center" wrapText="1"/>
    </xf>
    <xf numFmtId="2" fontId="3" fillId="9" borderId="36" xfId="1" applyNumberFormat="1" applyFont="1" applyFill="1" applyBorder="1" applyAlignment="1">
      <alignment horizontal="right" vertical="center" wrapText="1"/>
    </xf>
    <xf numFmtId="2" fontId="3" fillId="0" borderId="36" xfId="1" applyNumberFormat="1" applyFont="1" applyFill="1" applyBorder="1" applyAlignment="1">
      <alignment horizontal="right" vertical="center" wrapText="1"/>
    </xf>
    <xf numFmtId="2" fontId="2" fillId="5" borderId="36" xfId="1" applyNumberFormat="1" applyFont="1" applyFill="1" applyBorder="1" applyAlignment="1">
      <alignment horizontal="right" vertical="center" wrapText="1"/>
    </xf>
    <xf numFmtId="2" fontId="2" fillId="5" borderId="36" xfId="1" applyNumberFormat="1" applyFont="1" applyFill="1" applyBorder="1" applyAlignment="1">
      <alignment horizontal="center" vertical="center" wrapText="1"/>
    </xf>
    <xf numFmtId="2" fontId="3" fillId="0" borderId="19" xfId="1" applyNumberFormat="1" applyFont="1" applyFill="1" applyBorder="1" applyAlignment="1">
      <alignment horizontal="right" vertical="center" wrapText="1"/>
    </xf>
    <xf numFmtId="10" fontId="6" fillId="6" borderId="25" xfId="0" applyNumberFormat="1" applyFont="1" applyFill="1" applyBorder="1" applyAlignment="1">
      <alignment horizontal="center" vertical="center"/>
    </xf>
    <xf numFmtId="10" fontId="6" fillId="6" borderId="26" xfId="0" applyNumberFormat="1" applyFont="1" applyFill="1" applyBorder="1" applyAlignment="1">
      <alignment horizontal="center" vertical="center"/>
    </xf>
    <xf numFmtId="10" fontId="6" fillId="0" borderId="25" xfId="0" applyNumberFormat="1" applyFont="1" applyFill="1" applyBorder="1" applyAlignment="1">
      <alignment horizontal="center" vertical="center"/>
    </xf>
    <xf numFmtId="10" fontId="6" fillId="0" borderId="26" xfId="0" applyNumberFormat="1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top"/>
    </xf>
    <xf numFmtId="0" fontId="7" fillId="7" borderId="48" xfId="0" applyFont="1" applyFill="1" applyBorder="1" applyAlignment="1">
      <alignment horizontal="center"/>
    </xf>
    <xf numFmtId="0" fontId="0" fillId="0" borderId="49" xfId="0" applyBorder="1"/>
    <xf numFmtId="0" fontId="7" fillId="5" borderId="12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 vertical="top"/>
    </xf>
    <xf numFmtId="0" fontId="5" fillId="7" borderId="51" xfId="0" applyFont="1" applyFill="1" applyBorder="1" applyAlignment="1">
      <alignment horizontal="center" vertical="top"/>
    </xf>
    <xf numFmtId="10" fontId="6" fillId="6" borderId="52" xfId="0" applyNumberFormat="1" applyFont="1" applyFill="1" applyBorder="1" applyAlignment="1">
      <alignment horizontal="center" vertical="center"/>
    </xf>
    <xf numFmtId="10" fontId="6" fillId="0" borderId="52" xfId="0" applyNumberFormat="1" applyFont="1" applyFill="1" applyBorder="1" applyAlignment="1">
      <alignment horizontal="center" vertical="center"/>
    </xf>
    <xf numFmtId="0" fontId="7" fillId="5" borderId="48" xfId="0" applyFont="1" applyFill="1" applyBorder="1" applyAlignment="1">
      <alignment horizontal="center"/>
    </xf>
    <xf numFmtId="0" fontId="5" fillId="5" borderId="51" xfId="0" applyFont="1" applyFill="1" applyBorder="1" applyAlignment="1">
      <alignment horizontal="center" vertical="top"/>
    </xf>
    <xf numFmtId="10" fontId="6" fillId="6" borderId="50" xfId="0" applyNumberFormat="1" applyFont="1" applyFill="1" applyBorder="1" applyAlignment="1">
      <alignment horizontal="center" vertical="center"/>
    </xf>
    <xf numFmtId="10" fontId="6" fillId="0" borderId="50" xfId="0" applyNumberFormat="1" applyFont="1" applyFill="1" applyBorder="1" applyAlignment="1">
      <alignment horizontal="center" vertical="center"/>
    </xf>
    <xf numFmtId="4" fontId="3" fillId="0" borderId="54" xfId="2" applyNumberFormat="1" applyFont="1" applyBorder="1" applyAlignment="1">
      <alignment horizontal="right"/>
    </xf>
    <xf numFmtId="4" fontId="3" fillId="0" borderId="53" xfId="2" applyNumberFormat="1" applyFont="1" applyFill="1" applyBorder="1" applyAlignment="1">
      <alignment horizontal="right" vertical="center" wrapText="1"/>
    </xf>
    <xf numFmtId="4" fontId="4" fillId="4" borderId="54" xfId="2" applyNumberFormat="1" applyFont="1" applyFill="1" applyBorder="1" applyAlignment="1">
      <alignment horizontal="right" vertical="center" wrapText="1"/>
    </xf>
    <xf numFmtId="4" fontId="4" fillId="4" borderId="53" xfId="2" applyNumberFormat="1" applyFont="1" applyFill="1" applyBorder="1" applyAlignment="1">
      <alignment horizontal="right" vertical="center" wrapText="1"/>
    </xf>
    <xf numFmtId="4" fontId="3" fillId="0" borderId="55" xfId="2" applyNumberFormat="1" applyFont="1" applyFill="1" applyBorder="1" applyAlignment="1">
      <alignment horizontal="right" vertical="center" wrapText="1"/>
    </xf>
    <xf numFmtId="4" fontId="4" fillId="4" borderId="55" xfId="2" applyNumberFormat="1" applyFont="1" applyFill="1" applyBorder="1" applyAlignment="1">
      <alignment horizontal="right" vertical="center" wrapText="1"/>
    </xf>
    <xf numFmtId="4" fontId="2" fillId="5" borderId="56" xfId="0" applyNumberFormat="1" applyFont="1" applyFill="1" applyBorder="1" applyAlignment="1" applyProtection="1">
      <alignment horizontal="right" vertical="center"/>
    </xf>
  </cellXfs>
  <cellStyles count="8">
    <cellStyle name="Dziesiętny" xfId="1" builtinId="3"/>
    <cellStyle name="Dziesiętny 2" xfId="5"/>
    <cellStyle name="Dziesiętny 2 2" xfId="7"/>
    <cellStyle name="Dziesiętny 3" xfId="6"/>
    <cellStyle name="Normalny" xfId="0" builtinId="0"/>
    <cellStyle name="Normalny_bilans_przekształceń" xfId="2"/>
    <cellStyle name="Normalny_Skonsolidowane sprawozdanie finansowe" xfId="3"/>
    <cellStyle name="Procentowy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</xdr:row>
      <xdr:rowOff>0</xdr:rowOff>
    </xdr:from>
    <xdr:to>
      <xdr:col>14</xdr:col>
      <xdr:colOff>75009</xdr:colOff>
      <xdr:row>38</xdr:row>
      <xdr:rowOff>24606</xdr:rowOff>
    </xdr:to>
    <xdr:sp macro="" textlink="">
      <xdr:nvSpPr>
        <xdr:cNvPr id="2" name="pole tekstowe 1"/>
        <xdr:cNvSpPr txBox="1"/>
      </xdr:nvSpPr>
      <xdr:spPr>
        <a:xfrm>
          <a:off x="7124700" y="190500"/>
          <a:ext cx="4332684" cy="70731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 b="1"/>
            <a:t>Objaśnienia:</a:t>
          </a:r>
        </a:p>
        <a:p>
          <a:endParaRPr lang="pl-PL" sz="1100"/>
        </a:p>
        <a:p>
          <a:r>
            <a:rPr lang="pl-PL" sz="1100" b="1"/>
            <a:t>1.</a:t>
          </a:r>
          <a:r>
            <a:rPr lang="pl-PL" sz="1100" b="1" baseline="0"/>
            <a:t> Wskaźnik rentowności operacyjnej</a:t>
          </a:r>
        </a:p>
        <a:p>
          <a:r>
            <a:rPr lang="pl-PL" sz="1100" u="sng" baseline="0"/>
            <a:t>Formuła:</a:t>
          </a:r>
          <a:r>
            <a:rPr lang="pl-PL" sz="1100" baseline="0"/>
            <a:t> wynik na działalności operacyjnej / przychody ze sprzedaży</a:t>
          </a:r>
        </a:p>
        <a:p>
          <a:r>
            <a:rPr lang="pl-PL" sz="1100" u="sng" baseline="0"/>
            <a:t>Opis: </a:t>
          </a:r>
          <a:r>
            <a:rPr lang="pl-PL"/>
            <a:t>określa, ile zysku netto (po opodatkowaniu) przypada na 1 złoty przychodów firmy</a:t>
          </a:r>
          <a:endParaRPr lang="pl-PL" sz="1100" baseline="0"/>
        </a:p>
        <a:p>
          <a:endParaRPr lang="pl-PL" sz="1100" baseline="0"/>
        </a:p>
        <a:p>
          <a:r>
            <a:rPr lang="pl-PL" sz="1100" b="1" baseline="0"/>
            <a:t>2. Wskaźnik rentowności EBITDA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(wynika na działalności operacyjnej+amortyzacja) / przychody ze sprzedaży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 </a:t>
          </a:r>
          <a:r>
            <a:rPr lang="pl-PL"/>
            <a:t>mierzy efektywność konwersji przychodów na zysk z działalności ciągłej przed odsetkami od zaciągniętych kredytów, podatkami, deprecjacją i amortyzacją oraz przed pozycjami wyjątkowymi. </a:t>
          </a:r>
        </a:p>
        <a:p>
          <a:endParaRPr lang="pl-PL" sz="1100"/>
        </a:p>
        <a:p>
          <a:r>
            <a:rPr lang="pl-PL" sz="1100" b="1"/>
            <a:t>3. Wskaźnik</a:t>
          </a:r>
          <a:r>
            <a:rPr lang="pl-PL" sz="1100" b="1" baseline="0"/>
            <a:t> rentowności netto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Wynik netto / Przychody ze sprzedaży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</a:t>
          </a:r>
          <a:r>
            <a:rPr lang="pl-PL"/>
            <a:t>informuje inwestorów ile procent przychodów ze sprzedaży stanowi zysk netto</a:t>
          </a:r>
        </a:p>
        <a:p>
          <a:endParaRPr lang="pl-PL" sz="1100"/>
        </a:p>
        <a:p>
          <a:r>
            <a:rPr lang="pl-PL" sz="1100" b="1"/>
            <a:t>4. Wskaśnik rentowności kapitału własnego</a:t>
          </a:r>
          <a:r>
            <a:rPr lang="pl-PL" sz="1100" b="1" baseline="0"/>
            <a:t> (ROE)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Wynik netto / Kapitał własny, gdzie: Kapitał własny = Aktywa ogółem - Zobowiązania (krótko i długoterminowe)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b="0"/>
            <a:t>określa stopę zyskowności zainwestowanych w firmie kapitałów własnych</a:t>
          </a:r>
        </a:p>
        <a:p>
          <a:endParaRPr lang="pl-PL" sz="1100"/>
        </a:p>
        <a:p>
          <a:r>
            <a:rPr lang="pl-PL" sz="1100" b="1"/>
            <a:t>5. Wskaźnik</a:t>
          </a:r>
          <a:r>
            <a:rPr lang="pl-PL" sz="1100" b="1" baseline="0"/>
            <a:t> rentowności majątku (ROA)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Wynik netto / aktywa  ogółem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</a:t>
          </a:r>
          <a:r>
            <a:rPr lang="pl-PL" b="0"/>
            <a:t>informuje o tym jaka jest rentowność wszystkich aktywów firmy w stosunku do wypracowanych przez nią zysków,</a:t>
          </a:r>
          <a:r>
            <a:rPr lang="pl-PL" b="0" baseline="0"/>
            <a:t> </a:t>
          </a:r>
          <a:r>
            <a:rPr lang="pl-PL" b="0"/>
            <a:t>czy innymi</a:t>
          </a:r>
          <a:r>
            <a:rPr lang="pl-PL" b="0" baseline="0"/>
            <a:t> słowy ile zysku netto  przynosi każda złotówka zaangażowana w finansowanie majątku</a:t>
          </a:r>
          <a:endParaRPr lang="pl-PL" b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/>
        </a:p>
        <a:p>
          <a:r>
            <a:rPr lang="pl-PL" sz="1100" b="1"/>
            <a:t>6. Wskaźnik ogólnej płynności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aktywa obrotowe / zobowiązania krótkoterminowe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/>
            <a:t>informuje o zdolności przedsiębiorstwa do regulowania zobowiązań w oparciu o wszystkie aktywa obrotowe</a:t>
          </a:r>
        </a:p>
        <a:p>
          <a:endParaRPr lang="pl-PL" sz="1100"/>
        </a:p>
        <a:p>
          <a:r>
            <a:rPr lang="pl-PL" sz="1100" b="1"/>
            <a:t>7. Wskaźnik ogólnego</a:t>
          </a:r>
          <a:r>
            <a:rPr lang="pl-PL" sz="1100" b="1" baseline="0"/>
            <a:t> zadłużenia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zobowiązania ogółem / aktywa rezem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b="0"/>
            <a:t>mówi o tym jaki udział w finansowaniu majątku firmy mają zobowiązania i dług</a:t>
          </a:r>
        </a:p>
        <a:p>
          <a:endParaRPr lang="pl-PL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6"/>
  <sheetViews>
    <sheetView topLeftCell="A13" zoomScale="90" zoomScaleNormal="90" workbookViewId="0">
      <selection activeCell="K22" sqref="K22"/>
    </sheetView>
  </sheetViews>
  <sheetFormatPr defaultRowHeight="15" x14ac:dyDescent="0.25"/>
  <cols>
    <col min="1" max="1" width="2" customWidth="1"/>
    <col min="2" max="2" width="50.7109375" customWidth="1"/>
    <col min="3" max="3" width="12.140625" style="71" customWidth="1"/>
    <col min="4" max="4" width="11.85546875" style="71" customWidth="1"/>
    <col min="5" max="6" width="12" style="71" customWidth="1"/>
    <col min="7" max="7" width="4.7109375" customWidth="1"/>
    <col min="8" max="8" width="3.85546875" style="121" customWidth="1"/>
  </cols>
  <sheetData>
    <row r="1" spans="2:6" ht="15.75" thickBot="1" x14ac:dyDescent="0.3"/>
    <row r="2" spans="2:6" ht="16.5" thickTop="1" thickBot="1" x14ac:dyDescent="0.3">
      <c r="C2" s="143" t="s">
        <v>28</v>
      </c>
      <c r="D2" s="144"/>
      <c r="E2" s="144"/>
      <c r="F2" s="145"/>
    </row>
    <row r="3" spans="2:6" ht="34.5" thickTop="1" x14ac:dyDescent="0.25">
      <c r="B3" s="10"/>
      <c r="C3" s="11" t="s">
        <v>168</v>
      </c>
      <c r="D3" s="99" t="s">
        <v>171</v>
      </c>
      <c r="E3" s="12" t="s">
        <v>167</v>
      </c>
      <c r="F3" s="100" t="s">
        <v>170</v>
      </c>
    </row>
    <row r="4" spans="2:6" x14ac:dyDescent="0.25">
      <c r="B4" s="2" t="s">
        <v>0</v>
      </c>
      <c r="C4" s="102">
        <f>C5+C6</f>
        <v>285.33</v>
      </c>
      <c r="D4" s="59">
        <f>D6+D5</f>
        <v>225</v>
      </c>
      <c r="E4" s="102">
        <f>E5+E6</f>
        <v>430.33</v>
      </c>
      <c r="F4" s="59">
        <f>F6+F5</f>
        <v>330</v>
      </c>
    </row>
    <row r="5" spans="2:6" x14ac:dyDescent="0.25">
      <c r="B5" s="3" t="s">
        <v>1</v>
      </c>
      <c r="C5" s="129">
        <v>285.33</v>
      </c>
      <c r="D5" s="60">
        <v>225</v>
      </c>
      <c r="E5" s="129">
        <v>430.33</v>
      </c>
      <c r="F5" s="60">
        <v>330</v>
      </c>
    </row>
    <row r="6" spans="2:6" x14ac:dyDescent="0.25">
      <c r="B6" s="3" t="s">
        <v>2</v>
      </c>
      <c r="C6" s="69">
        <v>0</v>
      </c>
      <c r="D6" s="60">
        <v>0</v>
      </c>
      <c r="E6" s="69">
        <v>0</v>
      </c>
      <c r="F6" s="60">
        <v>0</v>
      </c>
    </row>
    <row r="7" spans="2:6" x14ac:dyDescent="0.25">
      <c r="B7" s="2" t="s">
        <v>3</v>
      </c>
      <c r="C7" s="102">
        <f>C8+C9</f>
        <v>0.36</v>
      </c>
      <c r="D7" s="59">
        <f>D9+D8</f>
        <v>0</v>
      </c>
      <c r="E7" s="102">
        <f>E8+E9</f>
        <v>0.36</v>
      </c>
      <c r="F7" s="59">
        <f>F9+F8</f>
        <v>0</v>
      </c>
    </row>
    <row r="8" spans="2:6" x14ac:dyDescent="0.25">
      <c r="B8" s="3" t="s">
        <v>4</v>
      </c>
      <c r="C8" s="69">
        <v>0.36</v>
      </c>
      <c r="D8" s="60">
        <v>0</v>
      </c>
      <c r="E8" s="69">
        <v>0.36</v>
      </c>
      <c r="F8" s="60">
        <v>0</v>
      </c>
    </row>
    <row r="9" spans="2:6" x14ac:dyDescent="0.25">
      <c r="B9" s="3" t="s">
        <v>5</v>
      </c>
      <c r="C9" s="69">
        <v>0</v>
      </c>
      <c r="D9" s="60">
        <v>0</v>
      </c>
      <c r="E9" s="69">
        <v>0</v>
      </c>
      <c r="F9" s="60">
        <v>0</v>
      </c>
    </row>
    <row r="10" spans="2:6" x14ac:dyDescent="0.25">
      <c r="B10" s="8" t="s">
        <v>6</v>
      </c>
      <c r="C10" s="103">
        <f>C4-C7</f>
        <v>284.96999999999997</v>
      </c>
      <c r="D10" s="61">
        <f>D4-D7</f>
        <v>225</v>
      </c>
      <c r="E10" s="103">
        <f>E4-E7</f>
        <v>429.96999999999997</v>
      </c>
      <c r="F10" s="61">
        <f>F4-F7</f>
        <v>330</v>
      </c>
    </row>
    <row r="11" spans="2:6" ht="22.5" x14ac:dyDescent="0.25">
      <c r="B11" s="3" t="s">
        <v>7</v>
      </c>
      <c r="C11" s="69">
        <v>0</v>
      </c>
      <c r="D11" s="60">
        <v>0</v>
      </c>
      <c r="E11" s="69">
        <f>C11</f>
        <v>0</v>
      </c>
      <c r="F11" s="128">
        <v>0</v>
      </c>
    </row>
    <row r="12" spans="2:6" x14ac:dyDescent="0.25">
      <c r="B12" s="4" t="s">
        <v>8</v>
      </c>
      <c r="C12" s="69">
        <v>1.76</v>
      </c>
      <c r="D12" s="60">
        <v>0.08</v>
      </c>
      <c r="E12" s="69">
        <v>1.84</v>
      </c>
      <c r="F12" s="128">
        <v>0.15</v>
      </c>
    </row>
    <row r="13" spans="2:6" x14ac:dyDescent="0.25">
      <c r="B13" s="4" t="s">
        <v>9</v>
      </c>
      <c r="C13" s="69">
        <v>0</v>
      </c>
      <c r="D13" s="60">
        <v>0</v>
      </c>
      <c r="E13" s="69">
        <f>C13</f>
        <v>0</v>
      </c>
      <c r="F13" s="128">
        <v>0</v>
      </c>
    </row>
    <row r="14" spans="2:6" x14ac:dyDescent="0.25">
      <c r="B14" s="4" t="s">
        <v>10</v>
      </c>
      <c r="C14" s="69">
        <v>188.93</v>
      </c>
      <c r="D14" s="60">
        <v>247.85</v>
      </c>
      <c r="E14" s="69">
        <v>367.18</v>
      </c>
      <c r="F14" s="128">
        <v>459.55</v>
      </c>
    </row>
    <row r="15" spans="2:6" x14ac:dyDescent="0.25">
      <c r="B15" s="4" t="s">
        <v>11</v>
      </c>
      <c r="C15" s="69">
        <v>0</v>
      </c>
      <c r="D15" s="60">
        <v>0</v>
      </c>
      <c r="E15" s="69">
        <f>C15</f>
        <v>0</v>
      </c>
      <c r="F15" s="128">
        <v>0</v>
      </c>
    </row>
    <row r="16" spans="2:6" x14ac:dyDescent="0.25">
      <c r="B16" s="4" t="s">
        <v>12</v>
      </c>
      <c r="C16" s="69">
        <v>0</v>
      </c>
      <c r="D16" s="60">
        <f>F16</f>
        <v>0</v>
      </c>
      <c r="E16" s="69">
        <v>0.3</v>
      </c>
      <c r="F16" s="128">
        <v>0</v>
      </c>
    </row>
    <row r="17" spans="2:8" x14ac:dyDescent="0.25">
      <c r="B17" s="8" t="s">
        <v>13</v>
      </c>
      <c r="C17" s="103">
        <f>C10+C11+C12-C13-C14-C15-C16</f>
        <v>97.799999999999955</v>
      </c>
      <c r="D17" s="61">
        <f>D10+D11+D12-D13-D14-D15-D16</f>
        <v>-22.769999999999982</v>
      </c>
      <c r="E17" s="103">
        <f>E10+E11+E12-E13-E14-E15-E16</f>
        <v>64.329999999999941</v>
      </c>
      <c r="F17" s="61">
        <f>F10+F11+F12-F13-F14-F15-F16</f>
        <v>-129.40000000000003</v>
      </c>
    </row>
    <row r="18" spans="2:8" x14ac:dyDescent="0.25">
      <c r="B18" s="4" t="s">
        <v>14</v>
      </c>
      <c r="C18" s="69">
        <v>700</v>
      </c>
      <c r="D18" s="60">
        <v>700</v>
      </c>
      <c r="E18" s="69">
        <v>700</v>
      </c>
      <c r="F18" s="60">
        <v>700</v>
      </c>
    </row>
    <row r="19" spans="2:8" x14ac:dyDescent="0.25">
      <c r="B19" s="4" t="s">
        <v>15</v>
      </c>
      <c r="C19" s="69">
        <v>0</v>
      </c>
      <c r="D19" s="60">
        <v>0</v>
      </c>
      <c r="E19" s="69">
        <v>0.37</v>
      </c>
      <c r="F19" s="60">
        <v>0.12</v>
      </c>
    </row>
    <row r="20" spans="2:8" ht="22.5" x14ac:dyDescent="0.25">
      <c r="B20" s="4" t="s">
        <v>16</v>
      </c>
      <c r="C20" s="69">
        <v>0</v>
      </c>
      <c r="D20" s="60">
        <v>0</v>
      </c>
      <c r="E20" s="69">
        <f>C20</f>
        <v>0</v>
      </c>
      <c r="F20" s="60">
        <v>0</v>
      </c>
    </row>
    <row r="21" spans="2:8" x14ac:dyDescent="0.25">
      <c r="B21" s="8" t="s">
        <v>17</v>
      </c>
      <c r="C21" s="103">
        <f>C17+C18-C19-C20</f>
        <v>797.8</v>
      </c>
      <c r="D21" s="61">
        <f>D17+D18-D19-D20</f>
        <v>677.23</v>
      </c>
      <c r="E21" s="103">
        <f>E17+E18-E19-E20</f>
        <v>763.95999999999992</v>
      </c>
      <c r="F21" s="61">
        <f>F17+F18-F19-F20</f>
        <v>570.4799999999999</v>
      </c>
    </row>
    <row r="22" spans="2:8" x14ac:dyDescent="0.25">
      <c r="B22" s="4" t="s">
        <v>18</v>
      </c>
      <c r="C22" s="69">
        <v>0</v>
      </c>
      <c r="D22" s="60">
        <f>F22</f>
        <v>0</v>
      </c>
      <c r="E22" s="69">
        <v>0</v>
      </c>
      <c r="F22" s="60">
        <v>0</v>
      </c>
    </row>
    <row r="23" spans="2:8" x14ac:dyDescent="0.25">
      <c r="B23" s="58" t="s">
        <v>19</v>
      </c>
      <c r="C23" s="104">
        <v>0</v>
      </c>
      <c r="D23" s="60">
        <v>0</v>
      </c>
      <c r="E23" s="69">
        <v>0</v>
      </c>
      <c r="F23" s="60">
        <v>0</v>
      </c>
    </row>
    <row r="24" spans="2:8" x14ac:dyDescent="0.25">
      <c r="B24" s="8" t="s">
        <v>20</v>
      </c>
      <c r="C24" s="103">
        <f>C21-C22</f>
        <v>797.8</v>
      </c>
      <c r="D24" s="61">
        <f>D21-D22</f>
        <v>677.23</v>
      </c>
      <c r="E24" s="103">
        <f>E21-E22</f>
        <v>763.95999999999992</v>
      </c>
      <c r="F24" s="72">
        <f>F21-F22</f>
        <v>570.4799999999999</v>
      </c>
    </row>
    <row r="25" spans="2:8" x14ac:dyDescent="0.25">
      <c r="B25" s="2" t="s">
        <v>21</v>
      </c>
      <c r="C25" s="103">
        <v>0</v>
      </c>
      <c r="D25" s="61">
        <v>0</v>
      </c>
      <c r="E25" s="103">
        <v>0</v>
      </c>
      <c r="F25" s="61">
        <v>0</v>
      </c>
    </row>
    <row r="26" spans="2:8" x14ac:dyDescent="0.25">
      <c r="B26" s="8" t="s">
        <v>22</v>
      </c>
      <c r="C26" s="103">
        <f>C21</f>
        <v>797.8</v>
      </c>
      <c r="D26" s="61">
        <f>D24</f>
        <v>677.23</v>
      </c>
      <c r="E26" s="103">
        <f>E24</f>
        <v>763.95999999999992</v>
      </c>
      <c r="F26" s="72">
        <f>F24</f>
        <v>570.4799999999999</v>
      </c>
    </row>
    <row r="27" spans="2:8" ht="23.25" customHeight="1" x14ac:dyDescent="0.25">
      <c r="B27" s="58" t="s">
        <v>23</v>
      </c>
      <c r="C27" s="104">
        <f>C26</f>
        <v>797.8</v>
      </c>
      <c r="D27" s="60">
        <f>D26</f>
        <v>677.23</v>
      </c>
      <c r="E27" s="69">
        <f>E26</f>
        <v>763.95999999999992</v>
      </c>
      <c r="F27" s="60">
        <f>F26</f>
        <v>570.4799999999999</v>
      </c>
    </row>
    <row r="28" spans="2:8" x14ac:dyDescent="0.25">
      <c r="B28" s="58" t="s">
        <v>19</v>
      </c>
      <c r="C28" s="104">
        <v>0</v>
      </c>
      <c r="D28" s="60">
        <v>0</v>
      </c>
      <c r="E28" s="69">
        <v>0</v>
      </c>
      <c r="F28" s="60">
        <v>0</v>
      </c>
    </row>
    <row r="29" spans="2:8" x14ac:dyDescent="0.25">
      <c r="B29" s="6" t="s">
        <v>24</v>
      </c>
      <c r="C29" s="103">
        <f t="shared" ref="C29:C34" si="0">$C$27*1000/7198570</f>
        <v>0.11082756714180733</v>
      </c>
      <c r="D29" s="61">
        <f t="shared" ref="D29:D34" si="1">$D$27*1000/7198570</f>
        <v>9.4078407239215567E-2</v>
      </c>
      <c r="E29" s="103">
        <f t="shared" ref="E29:E34" si="2">$E$27*1000/7198570</f>
        <v>0.10612663348415032</v>
      </c>
      <c r="F29" s="61">
        <f t="shared" ref="F29:F34" si="3">$F$27*1000/7198570</f>
        <v>7.9249073079792218E-2</v>
      </c>
    </row>
    <row r="30" spans="2:8" x14ac:dyDescent="0.25">
      <c r="B30" s="7" t="s">
        <v>25</v>
      </c>
      <c r="C30" s="105">
        <f t="shared" si="0"/>
        <v>0.11082756714180733</v>
      </c>
      <c r="D30" s="62">
        <f t="shared" si="1"/>
        <v>9.4078407239215567E-2</v>
      </c>
      <c r="E30" s="107">
        <f t="shared" si="2"/>
        <v>0.10612663348415032</v>
      </c>
      <c r="F30" s="64">
        <f t="shared" si="3"/>
        <v>7.9249073079792218E-2</v>
      </c>
    </row>
    <row r="31" spans="2:8" x14ac:dyDescent="0.25">
      <c r="B31" s="7" t="s">
        <v>26</v>
      </c>
      <c r="C31" s="105">
        <f t="shared" si="0"/>
        <v>0.11082756714180733</v>
      </c>
      <c r="D31" s="62">
        <f t="shared" si="1"/>
        <v>9.4078407239215567E-2</v>
      </c>
      <c r="E31" s="107">
        <f t="shared" si="2"/>
        <v>0.10612663348415032</v>
      </c>
      <c r="F31" s="64">
        <f t="shared" si="3"/>
        <v>7.9249073079792218E-2</v>
      </c>
    </row>
    <row r="32" spans="2:8" ht="22.5" x14ac:dyDescent="0.25">
      <c r="B32" s="8" t="s">
        <v>27</v>
      </c>
      <c r="C32" s="103">
        <f t="shared" si="0"/>
        <v>0.11082756714180733</v>
      </c>
      <c r="D32" s="61">
        <f t="shared" si="1"/>
        <v>9.4078407239215567E-2</v>
      </c>
      <c r="E32" s="103">
        <f t="shared" si="2"/>
        <v>0.10612663348415032</v>
      </c>
      <c r="F32" s="61">
        <f t="shared" si="3"/>
        <v>7.9249073079792218E-2</v>
      </c>
      <c r="G32" s="57"/>
      <c r="H32" s="119"/>
    </row>
    <row r="33" spans="2:8" x14ac:dyDescent="0.25">
      <c r="B33" s="3" t="s">
        <v>25</v>
      </c>
      <c r="C33" s="105">
        <f t="shared" si="0"/>
        <v>0.11082756714180733</v>
      </c>
      <c r="D33" s="62">
        <f t="shared" si="1"/>
        <v>9.4078407239215567E-2</v>
      </c>
      <c r="E33" s="107">
        <f t="shared" si="2"/>
        <v>0.10612663348415032</v>
      </c>
      <c r="F33" s="64">
        <f t="shared" si="3"/>
        <v>7.9249073079792218E-2</v>
      </c>
      <c r="G33" s="57"/>
      <c r="H33" s="119"/>
    </row>
    <row r="34" spans="2:8" x14ac:dyDescent="0.25">
      <c r="B34" s="3" t="s">
        <v>26</v>
      </c>
      <c r="C34" s="105">
        <f t="shared" si="0"/>
        <v>0.11082756714180733</v>
      </c>
      <c r="D34" s="62">
        <f t="shared" si="1"/>
        <v>9.4078407239215567E-2</v>
      </c>
      <c r="E34" s="107">
        <f t="shared" si="2"/>
        <v>0.10612663348415032</v>
      </c>
      <c r="F34" s="64">
        <f t="shared" si="3"/>
        <v>7.9249073079792218E-2</v>
      </c>
      <c r="G34" s="57"/>
      <c r="H34" s="119"/>
    </row>
    <row r="35" spans="2:8" ht="23.25" thickBot="1" x14ac:dyDescent="0.3">
      <c r="B35" s="9" t="s">
        <v>156</v>
      </c>
      <c r="C35" s="106">
        <v>0</v>
      </c>
      <c r="D35" s="63">
        <v>0</v>
      </c>
      <c r="E35" s="106">
        <v>0</v>
      </c>
      <c r="F35" s="63">
        <v>0</v>
      </c>
      <c r="G35" s="57"/>
      <c r="H35" s="119"/>
    </row>
    <row r="36" spans="2:8" ht="15.75" thickTop="1" x14ac:dyDescent="0.25"/>
  </sheetData>
  <mergeCells count="1">
    <mergeCell ref="C2:F2"/>
  </mergeCells>
  <pageMargins left="0.25" right="0.25" top="0.75" bottom="0.75" header="0.3" footer="0.3"/>
  <pageSetup paperSize="9" scale="98" orientation="portrait" r:id="rId1"/>
  <ignoredErrors>
    <ignoredError sqref="D7:E7 D4:E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workbookViewId="0">
      <selection activeCell="E11" sqref="E11:E12"/>
    </sheetView>
  </sheetViews>
  <sheetFormatPr defaultRowHeight="15" x14ac:dyDescent="0.25"/>
  <cols>
    <col min="2" max="2" width="61.7109375" customWidth="1"/>
    <col min="3" max="6" width="12.5703125" customWidth="1"/>
  </cols>
  <sheetData>
    <row r="1" spans="2:6" ht="15.75" thickBot="1" x14ac:dyDescent="0.3"/>
    <row r="2" spans="2:6" ht="16.5" thickTop="1" thickBot="1" x14ac:dyDescent="0.3">
      <c r="C2" s="146" t="s">
        <v>28</v>
      </c>
      <c r="D2" s="147"/>
      <c r="E2" s="147"/>
      <c r="F2" s="148"/>
    </row>
    <row r="3" spans="2:6" ht="36.75" customHeight="1" thickTop="1" x14ac:dyDescent="0.25">
      <c r="B3" s="1"/>
      <c r="C3" s="11" t="s">
        <v>181</v>
      </c>
      <c r="D3" s="99" t="s">
        <v>171</v>
      </c>
      <c r="E3" s="12" t="s">
        <v>182</v>
      </c>
      <c r="F3" s="100" t="s">
        <v>170</v>
      </c>
    </row>
    <row r="4" spans="2:6" x14ac:dyDescent="0.25">
      <c r="B4" s="5" t="s">
        <v>22</v>
      </c>
      <c r="C4" s="65">
        <f>'RZiS LUG S.A.'!C26</f>
        <v>797.8</v>
      </c>
      <c r="D4" s="65">
        <f>'RZiS LUG S.A.'!D26</f>
        <v>677.23</v>
      </c>
      <c r="E4" s="70">
        <f>'RZiS LUG S.A.'!E26</f>
        <v>763.95999999999992</v>
      </c>
      <c r="F4" s="68">
        <f>'RZiS LUG S.A.'!F26</f>
        <v>570.4799999999999</v>
      </c>
    </row>
    <row r="5" spans="2:6" x14ac:dyDescent="0.25">
      <c r="B5" s="4" t="s">
        <v>76</v>
      </c>
      <c r="C5" s="69">
        <v>0</v>
      </c>
      <c r="D5" s="60">
        <v>0</v>
      </c>
      <c r="E5" s="69">
        <v>0</v>
      </c>
      <c r="F5" s="200">
        <f>D5</f>
        <v>0</v>
      </c>
    </row>
    <row r="6" spans="2:6" ht="22.5" x14ac:dyDescent="0.25">
      <c r="B6" s="4" t="s">
        <v>77</v>
      </c>
      <c r="C6" s="69">
        <v>0</v>
      </c>
      <c r="D6" s="60">
        <v>0</v>
      </c>
      <c r="E6" s="69">
        <v>0</v>
      </c>
      <c r="F6" s="200">
        <v>0</v>
      </c>
    </row>
    <row r="7" spans="2:6" ht="22.5" x14ac:dyDescent="0.25">
      <c r="B7" s="4" t="s">
        <v>78</v>
      </c>
      <c r="C7" s="69">
        <v>0</v>
      </c>
      <c r="D7" s="60">
        <v>0</v>
      </c>
      <c r="E7" s="69">
        <v>0</v>
      </c>
      <c r="F7" s="200">
        <v>0</v>
      </c>
    </row>
    <row r="8" spans="2:6" x14ac:dyDescent="0.25">
      <c r="B8" s="4" t="s">
        <v>79</v>
      </c>
      <c r="C8" s="69">
        <v>0</v>
      </c>
      <c r="D8" s="60">
        <v>0</v>
      </c>
      <c r="E8" s="69">
        <v>0</v>
      </c>
      <c r="F8" s="200">
        <v>0</v>
      </c>
    </row>
    <row r="9" spans="2:6" x14ac:dyDescent="0.25">
      <c r="B9" s="4" t="s">
        <v>80</v>
      </c>
      <c r="C9" s="69">
        <v>0</v>
      </c>
      <c r="D9" s="60">
        <v>0</v>
      </c>
      <c r="E9" s="69">
        <v>0</v>
      </c>
      <c r="F9" s="200">
        <v>0</v>
      </c>
    </row>
    <row r="10" spans="2:6" x14ac:dyDescent="0.25">
      <c r="B10" s="4" t="s">
        <v>81</v>
      </c>
      <c r="C10" s="69">
        <v>0</v>
      </c>
      <c r="D10" s="60">
        <v>0</v>
      </c>
      <c r="E10" s="69">
        <v>0</v>
      </c>
      <c r="F10" s="200">
        <v>0</v>
      </c>
    </row>
    <row r="11" spans="2:6" x14ac:dyDescent="0.25">
      <c r="B11" s="5" t="s">
        <v>82</v>
      </c>
      <c r="C11" s="65">
        <f>C4</f>
        <v>797.8</v>
      </c>
      <c r="D11" s="198">
        <f>D4</f>
        <v>677.23</v>
      </c>
      <c r="E11" s="199">
        <f>E4</f>
        <v>763.95999999999992</v>
      </c>
      <c r="F11" s="201">
        <f>F4</f>
        <v>570.4799999999999</v>
      </c>
    </row>
    <row r="12" spans="2:6" x14ac:dyDescent="0.25">
      <c r="B12" s="18" t="s">
        <v>83</v>
      </c>
      <c r="C12" s="66">
        <v>0</v>
      </c>
      <c r="D12" s="196">
        <v>0</v>
      </c>
      <c r="E12" s="197">
        <v>0</v>
      </c>
      <c r="F12" s="60">
        <v>0</v>
      </c>
    </row>
    <row r="13" spans="2:6" ht="15.75" thickBot="1" x14ac:dyDescent="0.3">
      <c r="B13" s="19" t="s">
        <v>84</v>
      </c>
      <c r="C13" s="90">
        <f>C11</f>
        <v>797.8</v>
      </c>
      <c r="D13" s="67">
        <f>D11</f>
        <v>677.23</v>
      </c>
      <c r="E13" s="90">
        <f>E11</f>
        <v>763.95999999999992</v>
      </c>
      <c r="F13" s="67">
        <f>F11</f>
        <v>570.4799999999999</v>
      </c>
    </row>
    <row r="14" spans="2:6" ht="15.75" thickTop="1" x14ac:dyDescent="0.25"/>
  </sheetData>
  <mergeCells count="1">
    <mergeCell ref="C2:F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9"/>
  <sheetViews>
    <sheetView topLeftCell="A31" zoomScaleNormal="100" workbookViewId="0">
      <selection activeCell="H1" sqref="H1:AA1048576"/>
    </sheetView>
  </sheetViews>
  <sheetFormatPr defaultRowHeight="15" x14ac:dyDescent="0.25"/>
  <cols>
    <col min="1" max="1" width="4.42578125" customWidth="1"/>
    <col min="2" max="2" width="55.42578125" customWidth="1"/>
    <col min="3" max="4" width="13.140625" style="71" customWidth="1"/>
    <col min="5" max="5" width="8.42578125" style="121" customWidth="1"/>
    <col min="6" max="6" width="9.140625" style="121"/>
  </cols>
  <sheetData>
    <row r="1" spans="2:7" ht="15.75" thickBot="1" x14ac:dyDescent="0.3">
      <c r="B1" s="57"/>
    </row>
    <row r="2" spans="2:7" ht="16.5" thickTop="1" thickBot="1" x14ac:dyDescent="0.3">
      <c r="C2" s="149" t="s">
        <v>28</v>
      </c>
      <c r="D2" s="150"/>
    </row>
    <row r="3" spans="2:7" ht="25.5" customHeight="1" thickTop="1" x14ac:dyDescent="0.25">
      <c r="B3" s="1" t="s">
        <v>49</v>
      </c>
      <c r="C3" s="108" t="s">
        <v>166</v>
      </c>
      <c r="D3" s="101" t="s">
        <v>169</v>
      </c>
    </row>
    <row r="4" spans="2:7" x14ac:dyDescent="0.25">
      <c r="B4" s="13" t="s">
        <v>29</v>
      </c>
      <c r="C4" s="109">
        <v>32938.720000000001</v>
      </c>
      <c r="D4" s="72">
        <v>31464.859999999997</v>
      </c>
      <c r="E4" s="122"/>
      <c r="G4" s="142"/>
    </row>
    <row r="5" spans="2:7" x14ac:dyDescent="0.25">
      <c r="B5" s="4" t="s">
        <v>30</v>
      </c>
      <c r="C5" s="69">
        <v>0.59</v>
      </c>
      <c r="D5" s="60">
        <v>41.789999999999964</v>
      </c>
    </row>
    <row r="6" spans="2:7" x14ac:dyDescent="0.25">
      <c r="B6" s="4" t="s">
        <v>31</v>
      </c>
      <c r="C6" s="69">
        <v>3.54</v>
      </c>
      <c r="D6" s="60">
        <v>4.78</v>
      </c>
    </row>
    <row r="7" spans="2:7" x14ac:dyDescent="0.25">
      <c r="B7" s="4" t="s">
        <v>32</v>
      </c>
      <c r="C7" s="69">
        <v>0</v>
      </c>
      <c r="D7" s="60">
        <v>1051.69</v>
      </c>
    </row>
    <row r="8" spans="2:7" x14ac:dyDescent="0.25">
      <c r="B8" s="4" t="s">
        <v>33</v>
      </c>
      <c r="C8" s="69">
        <v>29616.94</v>
      </c>
      <c r="D8" s="60">
        <v>28816.94</v>
      </c>
      <c r="E8" s="122"/>
    </row>
    <row r="9" spans="2:7" x14ac:dyDescent="0.25">
      <c r="B9" s="4" t="s">
        <v>34</v>
      </c>
      <c r="C9" s="69">
        <v>0</v>
      </c>
      <c r="D9" s="60">
        <v>0</v>
      </c>
    </row>
    <row r="10" spans="2:7" x14ac:dyDescent="0.25">
      <c r="B10" s="4" t="s">
        <v>35</v>
      </c>
      <c r="C10" s="69">
        <v>2743.04</v>
      </c>
      <c r="D10" s="60">
        <v>982.06</v>
      </c>
      <c r="E10" s="122"/>
      <c r="G10" s="46"/>
    </row>
    <row r="11" spans="2:7" x14ac:dyDescent="0.25">
      <c r="B11" s="4" t="s">
        <v>36</v>
      </c>
      <c r="C11" s="69">
        <v>39.86</v>
      </c>
      <c r="D11" s="60">
        <v>32.85</v>
      </c>
    </row>
    <row r="12" spans="2:7" x14ac:dyDescent="0.25">
      <c r="B12" s="4" t="s">
        <v>37</v>
      </c>
      <c r="C12" s="69">
        <v>534.75</v>
      </c>
      <c r="D12" s="60">
        <v>534.75</v>
      </c>
      <c r="E12" s="122"/>
    </row>
    <row r="13" spans="2:7" x14ac:dyDescent="0.25">
      <c r="B13" s="14" t="s">
        <v>38</v>
      </c>
      <c r="C13" s="109">
        <v>488.06000000000006</v>
      </c>
      <c r="D13" s="72">
        <v>888.87</v>
      </c>
      <c r="E13" s="122"/>
      <c r="G13" s="142"/>
    </row>
    <row r="14" spans="2:7" x14ac:dyDescent="0.25">
      <c r="B14" s="4" t="s">
        <v>39</v>
      </c>
      <c r="C14" s="69">
        <v>0</v>
      </c>
      <c r="D14" s="60">
        <v>0</v>
      </c>
    </row>
    <row r="15" spans="2:7" x14ac:dyDescent="0.25">
      <c r="B15" s="4" t="s">
        <v>40</v>
      </c>
      <c r="C15" s="129">
        <v>428.72</v>
      </c>
      <c r="D15" s="128">
        <v>60.83</v>
      </c>
      <c r="G15" s="46"/>
    </row>
    <row r="16" spans="2:7" x14ac:dyDescent="0.25">
      <c r="B16" s="4" t="s">
        <v>41</v>
      </c>
      <c r="C16" s="69">
        <v>0</v>
      </c>
      <c r="D16" s="60">
        <v>0</v>
      </c>
    </row>
    <row r="17" spans="2:7" x14ac:dyDescent="0.25">
      <c r="B17" s="4" t="s">
        <v>42</v>
      </c>
      <c r="C17" s="129">
        <v>42.81</v>
      </c>
      <c r="D17" s="128">
        <v>794.7399999999999</v>
      </c>
      <c r="E17" s="122"/>
    </row>
    <row r="18" spans="2:7" x14ac:dyDescent="0.25">
      <c r="B18" s="4" t="s">
        <v>43</v>
      </c>
      <c r="C18" s="69">
        <v>0</v>
      </c>
      <c r="D18" s="60">
        <v>0</v>
      </c>
    </row>
    <row r="19" spans="2:7" ht="22.5" x14ac:dyDescent="0.25">
      <c r="B19" s="4" t="s">
        <v>44</v>
      </c>
      <c r="C19" s="69">
        <v>0</v>
      </c>
      <c r="D19" s="60">
        <v>0</v>
      </c>
    </row>
    <row r="20" spans="2:7" x14ac:dyDescent="0.25">
      <c r="B20" s="4" t="s">
        <v>35</v>
      </c>
      <c r="C20" s="69">
        <v>0</v>
      </c>
      <c r="D20" s="60">
        <v>0</v>
      </c>
    </row>
    <row r="21" spans="2:7" x14ac:dyDescent="0.25">
      <c r="B21" s="4" t="s">
        <v>45</v>
      </c>
      <c r="C21" s="69">
        <v>6.86</v>
      </c>
      <c r="D21" s="60">
        <v>16.21</v>
      </c>
      <c r="G21" s="46"/>
    </row>
    <row r="22" spans="2:7" x14ac:dyDescent="0.25">
      <c r="B22" s="4" t="s">
        <v>46</v>
      </c>
      <c r="C22" s="69">
        <v>9.67</v>
      </c>
      <c r="D22" s="60">
        <v>17.09</v>
      </c>
    </row>
    <row r="23" spans="2:7" x14ac:dyDescent="0.25">
      <c r="B23" s="14" t="s">
        <v>47</v>
      </c>
      <c r="C23" s="109">
        <v>0</v>
      </c>
      <c r="D23" s="72">
        <v>0</v>
      </c>
    </row>
    <row r="24" spans="2:7" ht="15.75" thickBot="1" x14ac:dyDescent="0.3">
      <c r="B24" s="15" t="s">
        <v>48</v>
      </c>
      <c r="C24" s="110">
        <v>33426.78</v>
      </c>
      <c r="D24" s="73">
        <v>32353.729999999996</v>
      </c>
      <c r="E24" s="122"/>
    </row>
    <row r="25" spans="2:7" ht="16.5" thickTop="1" thickBot="1" x14ac:dyDescent="0.3"/>
    <row r="26" spans="2:7" ht="16.5" thickTop="1" thickBot="1" x14ac:dyDescent="0.3">
      <c r="C26" s="149" t="s">
        <v>28</v>
      </c>
      <c r="D26" s="150"/>
    </row>
    <row r="27" spans="2:7" ht="23.25" thickTop="1" x14ac:dyDescent="0.25">
      <c r="B27" s="1" t="s">
        <v>50</v>
      </c>
      <c r="C27" s="108" t="s">
        <v>166</v>
      </c>
      <c r="D27" s="101" t="s">
        <v>169</v>
      </c>
    </row>
    <row r="28" spans="2:7" x14ac:dyDescent="0.25">
      <c r="B28" s="14" t="s">
        <v>51</v>
      </c>
      <c r="C28" s="111">
        <v>33176.97</v>
      </c>
      <c r="D28" s="74">
        <v>32038.460000000003</v>
      </c>
      <c r="E28" s="122"/>
    </row>
    <row r="29" spans="2:7" x14ac:dyDescent="0.25">
      <c r="B29" s="4" t="s">
        <v>52</v>
      </c>
      <c r="C29" s="112">
        <v>1799.64</v>
      </c>
      <c r="D29" s="75">
        <v>1799.64</v>
      </c>
    </row>
    <row r="30" spans="2:7" x14ac:dyDescent="0.25">
      <c r="B30" s="4" t="s">
        <v>53</v>
      </c>
      <c r="C30" s="112">
        <v>23815.49</v>
      </c>
      <c r="D30" s="75">
        <v>23815.49</v>
      </c>
    </row>
    <row r="31" spans="2:7" x14ac:dyDescent="0.25">
      <c r="B31" s="4" t="s">
        <v>54</v>
      </c>
      <c r="C31" s="112">
        <v>0</v>
      </c>
      <c r="D31" s="75">
        <v>0</v>
      </c>
    </row>
    <row r="32" spans="2:7" x14ac:dyDescent="0.25">
      <c r="B32" s="4" t="s">
        <v>55</v>
      </c>
      <c r="C32" s="112">
        <v>6382.75</v>
      </c>
      <c r="D32" s="75">
        <v>5437.72</v>
      </c>
      <c r="E32" s="122"/>
    </row>
    <row r="33" spans="2:5" x14ac:dyDescent="0.25">
      <c r="B33" s="4" t="s">
        <v>56</v>
      </c>
      <c r="C33" s="112">
        <v>415.13</v>
      </c>
      <c r="D33" s="75">
        <v>415.13</v>
      </c>
      <c r="E33" s="122"/>
    </row>
    <row r="34" spans="2:5" x14ac:dyDescent="0.25">
      <c r="B34" s="4" t="s">
        <v>57</v>
      </c>
      <c r="C34" s="112">
        <v>0</v>
      </c>
      <c r="D34" s="75">
        <v>0</v>
      </c>
    </row>
    <row r="35" spans="2:5" x14ac:dyDescent="0.25">
      <c r="B35" s="4" t="s">
        <v>58</v>
      </c>
      <c r="C35" s="112">
        <v>0</v>
      </c>
      <c r="D35" s="75">
        <v>0</v>
      </c>
      <c r="E35" s="122"/>
    </row>
    <row r="36" spans="2:5" x14ac:dyDescent="0.25">
      <c r="B36" s="4" t="s">
        <v>59</v>
      </c>
      <c r="C36" s="112">
        <v>763.95999999999992</v>
      </c>
      <c r="D36" s="75">
        <v>570.48</v>
      </c>
    </row>
    <row r="37" spans="2:5" x14ac:dyDescent="0.25">
      <c r="B37" s="4" t="s">
        <v>60</v>
      </c>
      <c r="C37" s="112">
        <v>0</v>
      </c>
      <c r="D37" s="75">
        <v>0</v>
      </c>
    </row>
    <row r="38" spans="2:5" x14ac:dyDescent="0.25">
      <c r="B38" s="14" t="s">
        <v>61</v>
      </c>
      <c r="C38" s="111">
        <v>0</v>
      </c>
      <c r="D38" s="74">
        <v>144.93</v>
      </c>
      <c r="E38" s="122"/>
    </row>
    <row r="39" spans="2:5" x14ac:dyDescent="0.25">
      <c r="B39" s="4" t="s">
        <v>62</v>
      </c>
      <c r="C39" s="112">
        <v>0</v>
      </c>
      <c r="D39" s="75">
        <v>0</v>
      </c>
    </row>
    <row r="40" spans="2:5" x14ac:dyDescent="0.25">
      <c r="B40" s="4" t="s">
        <v>63</v>
      </c>
      <c r="C40" s="112">
        <v>0</v>
      </c>
      <c r="D40" s="75">
        <v>0</v>
      </c>
    </row>
    <row r="41" spans="2:5" x14ac:dyDescent="0.25">
      <c r="B41" s="4" t="s">
        <v>64</v>
      </c>
      <c r="C41" s="112">
        <v>0</v>
      </c>
      <c r="D41" s="75">
        <v>0</v>
      </c>
    </row>
    <row r="42" spans="2:5" x14ac:dyDescent="0.25">
      <c r="B42" s="4" t="s">
        <v>65</v>
      </c>
      <c r="C42" s="112">
        <v>0</v>
      </c>
      <c r="D42" s="75">
        <v>144.93</v>
      </c>
    </row>
    <row r="43" spans="2:5" x14ac:dyDescent="0.25">
      <c r="B43" s="4" t="s">
        <v>66</v>
      </c>
      <c r="C43" s="112">
        <v>0</v>
      </c>
      <c r="D43" s="75">
        <v>0</v>
      </c>
    </row>
    <row r="44" spans="2:5" x14ac:dyDescent="0.25">
      <c r="B44" s="4" t="s">
        <v>67</v>
      </c>
      <c r="C44" s="112">
        <v>0</v>
      </c>
      <c r="D44" s="75">
        <v>0</v>
      </c>
    </row>
    <row r="45" spans="2:5" x14ac:dyDescent="0.25">
      <c r="B45" s="4" t="s">
        <v>68</v>
      </c>
      <c r="C45" s="112">
        <v>0</v>
      </c>
      <c r="D45" s="75">
        <v>0</v>
      </c>
    </row>
    <row r="46" spans="2:5" x14ac:dyDescent="0.25">
      <c r="B46" s="14" t="s">
        <v>69</v>
      </c>
      <c r="C46" s="111">
        <v>249.81</v>
      </c>
      <c r="D46" s="74">
        <v>170.34</v>
      </c>
    </row>
    <row r="47" spans="2:5" x14ac:dyDescent="0.25">
      <c r="B47" s="4" t="s">
        <v>62</v>
      </c>
      <c r="C47" s="112">
        <v>0</v>
      </c>
      <c r="D47" s="75">
        <v>0</v>
      </c>
    </row>
    <row r="48" spans="2:5" x14ac:dyDescent="0.25">
      <c r="B48" s="4" t="s">
        <v>63</v>
      </c>
      <c r="C48" s="112">
        <v>0</v>
      </c>
      <c r="D48" s="75">
        <v>0</v>
      </c>
    </row>
    <row r="49" spans="2:5" x14ac:dyDescent="0.25">
      <c r="B49" s="4" t="s">
        <v>70</v>
      </c>
      <c r="C49" s="130">
        <v>198.73</v>
      </c>
      <c r="D49" s="75">
        <v>56.87</v>
      </c>
    </row>
    <row r="50" spans="2:5" x14ac:dyDescent="0.25">
      <c r="B50" s="16" t="s">
        <v>71</v>
      </c>
      <c r="C50" s="112">
        <v>0</v>
      </c>
      <c r="D50" s="75">
        <v>0</v>
      </c>
    </row>
    <row r="51" spans="2:5" x14ac:dyDescent="0.25">
      <c r="B51" s="4" t="s">
        <v>72</v>
      </c>
      <c r="C51" s="112">
        <v>51.08</v>
      </c>
      <c r="D51" s="75">
        <v>95.77000000000001</v>
      </c>
    </row>
    <row r="52" spans="2:5" x14ac:dyDescent="0.25">
      <c r="B52" s="4" t="s">
        <v>66</v>
      </c>
      <c r="C52" s="112">
        <v>0</v>
      </c>
      <c r="D52" s="75">
        <v>0</v>
      </c>
    </row>
    <row r="53" spans="2:5" x14ac:dyDescent="0.25">
      <c r="B53" s="4" t="s">
        <v>67</v>
      </c>
      <c r="C53" s="112">
        <v>0</v>
      </c>
      <c r="D53" s="75">
        <v>0</v>
      </c>
    </row>
    <row r="54" spans="2:5" x14ac:dyDescent="0.25">
      <c r="B54" s="4" t="s">
        <v>68</v>
      </c>
      <c r="C54" s="112">
        <v>0</v>
      </c>
      <c r="D54" s="75">
        <v>17.7</v>
      </c>
    </row>
    <row r="55" spans="2:5" ht="23.25" x14ac:dyDescent="0.25">
      <c r="B55" s="17" t="s">
        <v>73</v>
      </c>
      <c r="C55" s="112">
        <v>0</v>
      </c>
      <c r="D55" s="75">
        <v>0</v>
      </c>
    </row>
    <row r="56" spans="2:5" x14ac:dyDescent="0.25">
      <c r="B56" s="13" t="s">
        <v>74</v>
      </c>
      <c r="C56" s="111">
        <v>33426.78</v>
      </c>
      <c r="D56" s="74">
        <v>32353.730000000003</v>
      </c>
      <c r="E56" s="122"/>
    </row>
    <row r="57" spans="2:5" ht="15.75" thickBot="1" x14ac:dyDescent="0.3">
      <c r="B57" s="31" t="s">
        <v>75</v>
      </c>
      <c r="C57" s="113">
        <v>4.6435305901033122</v>
      </c>
      <c r="D57" s="76">
        <v>4.4944662620492686</v>
      </c>
    </row>
    <row r="58" spans="2:5" ht="15.75" thickTop="1" x14ac:dyDescent="0.25"/>
    <row r="59" spans="2:5" x14ac:dyDescent="0.25">
      <c r="C59" s="77"/>
      <c r="D59" s="77"/>
    </row>
  </sheetData>
  <mergeCells count="2">
    <mergeCell ref="C2:D2"/>
    <mergeCell ref="C26:D26"/>
  </mergeCells>
  <pageMargins left="0.25" right="0.25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topLeftCell="A7" workbookViewId="0">
      <selection activeCell="B1" sqref="B1"/>
    </sheetView>
  </sheetViews>
  <sheetFormatPr defaultRowHeight="15" x14ac:dyDescent="0.25"/>
  <cols>
    <col min="2" max="2" width="32.42578125" customWidth="1"/>
    <col min="3" max="3" width="11" customWidth="1"/>
    <col min="4" max="4" width="17.28515625" customWidth="1"/>
    <col min="5" max="5" width="11" customWidth="1"/>
    <col min="6" max="7" width="12" customWidth="1"/>
    <col min="8" max="8" width="11" customWidth="1"/>
    <col min="9" max="9" width="15.28515625" customWidth="1"/>
    <col min="10" max="10" width="12" customWidth="1"/>
    <col min="12" max="12" width="20.85546875" customWidth="1"/>
    <col min="13" max="13" width="20.5703125" customWidth="1"/>
    <col min="14" max="14" width="18.7109375" customWidth="1"/>
    <col min="15" max="15" width="19" customWidth="1"/>
  </cols>
  <sheetData>
    <row r="1" spans="2:11" ht="15.75" thickBot="1" x14ac:dyDescent="0.3">
      <c r="B1" s="57"/>
    </row>
    <row r="2" spans="2:11" ht="16.5" thickTop="1" thickBot="1" x14ac:dyDescent="0.3">
      <c r="C2" s="149" t="s">
        <v>28</v>
      </c>
      <c r="D2" s="154"/>
      <c r="E2" s="154"/>
      <c r="F2" s="154"/>
      <c r="G2" s="154"/>
      <c r="H2" s="154"/>
      <c r="I2" s="154"/>
      <c r="J2" s="150"/>
    </row>
    <row r="3" spans="2:11" ht="45.75" thickTop="1" x14ac:dyDescent="0.25">
      <c r="B3" s="20"/>
      <c r="C3" s="25" t="s">
        <v>52</v>
      </c>
      <c r="D3" s="25" t="s">
        <v>85</v>
      </c>
      <c r="E3" s="25" t="s">
        <v>55</v>
      </c>
      <c r="F3" s="25" t="s">
        <v>56</v>
      </c>
      <c r="G3" s="25" t="s">
        <v>58</v>
      </c>
      <c r="H3" s="25" t="s">
        <v>59</v>
      </c>
      <c r="I3" s="25" t="s">
        <v>86</v>
      </c>
      <c r="J3" s="26" t="s">
        <v>87</v>
      </c>
    </row>
    <row r="4" spans="2:11" ht="15" customHeight="1" x14ac:dyDescent="0.25">
      <c r="B4" s="151" t="s">
        <v>172</v>
      </c>
      <c r="C4" s="152"/>
      <c r="D4" s="152"/>
      <c r="E4" s="152"/>
      <c r="F4" s="152"/>
      <c r="G4" s="152"/>
      <c r="H4" s="152"/>
      <c r="I4" s="152"/>
      <c r="J4" s="153"/>
    </row>
    <row r="5" spans="2:11" x14ac:dyDescent="0.25">
      <c r="B5" s="23" t="s">
        <v>164</v>
      </c>
      <c r="C5" s="78">
        <f>C27</f>
        <v>1799.64</v>
      </c>
      <c r="D5" s="78">
        <f>D27</f>
        <v>23815.49</v>
      </c>
      <c r="E5" s="78">
        <v>5437.72</v>
      </c>
      <c r="F5" s="78">
        <v>415.13</v>
      </c>
      <c r="G5" s="78">
        <v>945.03</v>
      </c>
      <c r="H5" s="78">
        <v>0</v>
      </c>
      <c r="I5" s="78">
        <f>SUM(C5:H5)</f>
        <v>32413.010000000002</v>
      </c>
      <c r="J5" s="202">
        <f>I5</f>
        <v>32413.010000000002</v>
      </c>
      <c r="K5" s="173"/>
    </row>
    <row r="6" spans="2:11" x14ac:dyDescent="0.25">
      <c r="B6" s="21" t="s">
        <v>88</v>
      </c>
      <c r="C6" s="80">
        <v>0</v>
      </c>
      <c r="D6" s="80">
        <v>0</v>
      </c>
      <c r="E6" s="80">
        <v>0</v>
      </c>
      <c r="F6" s="80">
        <v>0</v>
      </c>
      <c r="G6" s="80">
        <v>0</v>
      </c>
      <c r="H6" s="80">
        <v>0</v>
      </c>
      <c r="I6" s="80">
        <v>0</v>
      </c>
      <c r="J6" s="81">
        <v>0</v>
      </c>
    </row>
    <row r="7" spans="2:11" x14ac:dyDescent="0.25">
      <c r="B7" s="21" t="s">
        <v>89</v>
      </c>
      <c r="C7" s="80">
        <v>0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1">
        <v>0</v>
      </c>
    </row>
    <row r="8" spans="2:11" x14ac:dyDescent="0.25">
      <c r="B8" s="23" t="s">
        <v>90</v>
      </c>
      <c r="C8" s="78">
        <f>C5+C6+C7</f>
        <v>1799.64</v>
      </c>
      <c r="D8" s="78">
        <f t="shared" ref="D8:J8" si="0">D5+D6+D7</f>
        <v>23815.49</v>
      </c>
      <c r="E8" s="78">
        <f t="shared" si="0"/>
        <v>5437.72</v>
      </c>
      <c r="F8" s="78">
        <f t="shared" si="0"/>
        <v>415.13</v>
      </c>
      <c r="G8" s="78">
        <f t="shared" si="0"/>
        <v>945.03</v>
      </c>
      <c r="H8" s="78">
        <f t="shared" si="0"/>
        <v>0</v>
      </c>
      <c r="I8" s="78">
        <f>I5+I6+I7</f>
        <v>32413.010000000002</v>
      </c>
      <c r="J8" s="202">
        <f t="shared" si="0"/>
        <v>32413.010000000002</v>
      </c>
      <c r="K8" s="173"/>
    </row>
    <row r="9" spans="2:11" x14ac:dyDescent="0.25">
      <c r="B9" s="21" t="s">
        <v>91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1">
        <v>0</v>
      </c>
    </row>
    <row r="10" spans="2:11" x14ac:dyDescent="0.25">
      <c r="B10" s="21" t="s">
        <v>92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1">
        <v>0</v>
      </c>
    </row>
    <row r="11" spans="2:11" x14ac:dyDescent="0.25">
      <c r="B11" s="21" t="s">
        <v>93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1">
        <v>0</v>
      </c>
    </row>
    <row r="12" spans="2:11" x14ac:dyDescent="0.25">
      <c r="B12" s="22" t="s">
        <v>94</v>
      </c>
      <c r="C12" s="80">
        <v>0</v>
      </c>
      <c r="D12" s="80">
        <v>0</v>
      </c>
      <c r="E12" s="80">
        <v>945.03</v>
      </c>
      <c r="F12" s="80">
        <v>0</v>
      </c>
      <c r="G12" s="80">
        <v>-945.03</v>
      </c>
      <c r="H12" s="80">
        <f>'RZiS LUG S.A.'!E26</f>
        <v>763.95999999999992</v>
      </c>
      <c r="I12" s="80">
        <f>SUM(C12:H12)</f>
        <v>763.95999999999992</v>
      </c>
      <c r="J12" s="81">
        <f>I12</f>
        <v>763.95999999999992</v>
      </c>
    </row>
    <row r="13" spans="2:11" x14ac:dyDescent="0.25">
      <c r="B13" s="21" t="s">
        <v>95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1">
        <v>0</v>
      </c>
    </row>
    <row r="14" spans="2:11" x14ac:dyDescent="0.25">
      <c r="B14" s="21" t="s">
        <v>96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1">
        <v>0</v>
      </c>
    </row>
    <row r="15" spans="2:11" x14ac:dyDescent="0.25">
      <c r="B15" s="23" t="s">
        <v>175</v>
      </c>
      <c r="C15" s="78">
        <f>SUM(C8:C14)</f>
        <v>1799.64</v>
      </c>
      <c r="D15" s="78">
        <f t="shared" ref="D15:J15" si="1">SUM(D8:D14)</f>
        <v>23815.49</v>
      </c>
      <c r="E15" s="78">
        <f t="shared" si="1"/>
        <v>6382.75</v>
      </c>
      <c r="F15" s="78">
        <f t="shared" si="1"/>
        <v>415.13</v>
      </c>
      <c r="G15" s="78">
        <f t="shared" si="1"/>
        <v>0</v>
      </c>
      <c r="H15" s="78">
        <f t="shared" si="1"/>
        <v>763.95999999999992</v>
      </c>
      <c r="I15" s="78">
        <f>SUM(I8:I14)</f>
        <v>33176.97</v>
      </c>
      <c r="J15" s="202">
        <f t="shared" si="1"/>
        <v>33176.97</v>
      </c>
      <c r="K15" s="173"/>
    </row>
    <row r="16" spans="2:11" ht="15" customHeight="1" x14ac:dyDescent="0.25">
      <c r="B16" s="151" t="s">
        <v>173</v>
      </c>
      <c r="C16" s="152"/>
      <c r="D16" s="152"/>
      <c r="E16" s="152"/>
      <c r="F16" s="152"/>
      <c r="G16" s="152"/>
      <c r="H16" s="152"/>
      <c r="I16" s="152"/>
      <c r="J16" s="153"/>
    </row>
    <row r="17" spans="2:11" x14ac:dyDescent="0.25">
      <c r="B17" s="23" t="s">
        <v>157</v>
      </c>
      <c r="C17" s="78">
        <v>1799.64</v>
      </c>
      <c r="D17" s="78">
        <v>23815.49</v>
      </c>
      <c r="E17" s="78">
        <v>4898.01</v>
      </c>
      <c r="F17" s="78">
        <v>415.13</v>
      </c>
      <c r="G17" s="78">
        <v>539.71</v>
      </c>
      <c r="H17" s="78">
        <v>0</v>
      </c>
      <c r="I17" s="78">
        <f>SUM(C17:H17)</f>
        <v>31467.98</v>
      </c>
      <c r="J17" s="79">
        <f>I17</f>
        <v>31467.98</v>
      </c>
    </row>
    <row r="18" spans="2:11" x14ac:dyDescent="0.25">
      <c r="B18" s="21" t="s">
        <v>88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1">
        <f>I18</f>
        <v>0</v>
      </c>
    </row>
    <row r="19" spans="2:11" x14ac:dyDescent="0.25">
      <c r="B19" s="21" t="s">
        <v>89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1">
        <f>I19</f>
        <v>0</v>
      </c>
    </row>
    <row r="20" spans="2:11" x14ac:dyDescent="0.25">
      <c r="B20" s="23" t="s">
        <v>90</v>
      </c>
      <c r="C20" s="78">
        <f>C17+C19+C18</f>
        <v>1799.64</v>
      </c>
      <c r="D20" s="78">
        <f t="shared" ref="D20:I20" si="2">D17+D19+D18</f>
        <v>23815.49</v>
      </c>
      <c r="E20" s="78">
        <f t="shared" si="2"/>
        <v>4898.01</v>
      </c>
      <c r="F20" s="78">
        <f t="shared" si="2"/>
        <v>415.13</v>
      </c>
      <c r="G20" s="78">
        <f t="shared" si="2"/>
        <v>539.71</v>
      </c>
      <c r="H20" s="78">
        <f t="shared" si="2"/>
        <v>0</v>
      </c>
      <c r="I20" s="78">
        <f t="shared" si="2"/>
        <v>31467.98</v>
      </c>
      <c r="J20" s="202">
        <f>J17+J19+J18</f>
        <v>31467.98</v>
      </c>
      <c r="K20" s="173"/>
    </row>
    <row r="21" spans="2:11" x14ac:dyDescent="0.25">
      <c r="B21" s="21" t="s">
        <v>91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f t="shared" ref="I21:I26" si="3">SUM(C21:H21)</f>
        <v>0</v>
      </c>
      <c r="J21" s="81">
        <f>I21</f>
        <v>0</v>
      </c>
    </row>
    <row r="22" spans="2:11" x14ac:dyDescent="0.25">
      <c r="B22" s="21" t="s">
        <v>92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f t="shared" si="3"/>
        <v>0</v>
      </c>
      <c r="J22" s="81">
        <f>I22</f>
        <v>0</v>
      </c>
    </row>
    <row r="23" spans="2:11" x14ac:dyDescent="0.25">
      <c r="B23" s="21" t="s">
        <v>93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f t="shared" si="3"/>
        <v>0</v>
      </c>
      <c r="J23" s="81">
        <f>I23</f>
        <v>0</v>
      </c>
    </row>
    <row r="24" spans="2:11" x14ac:dyDescent="0.25">
      <c r="B24" s="22" t="s">
        <v>94</v>
      </c>
      <c r="C24" s="80">
        <v>0</v>
      </c>
      <c r="D24" s="80">
        <v>0</v>
      </c>
      <c r="E24" s="80">
        <v>539.71</v>
      </c>
      <c r="F24" s="80">
        <v>0</v>
      </c>
      <c r="G24" s="80">
        <v>-539.71</v>
      </c>
      <c r="H24" s="80">
        <f>'RZiS LUG S.A.'!F26</f>
        <v>570.4799999999999</v>
      </c>
      <c r="I24" s="80">
        <f t="shared" si="3"/>
        <v>570.4799999999999</v>
      </c>
      <c r="J24" s="81">
        <f>I24</f>
        <v>570.4799999999999</v>
      </c>
    </row>
    <row r="25" spans="2:11" x14ac:dyDescent="0.25">
      <c r="B25" s="21" t="s">
        <v>95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f t="shared" si="3"/>
        <v>0</v>
      </c>
      <c r="J25" s="81">
        <f>I25</f>
        <v>0</v>
      </c>
    </row>
    <row r="26" spans="2:11" x14ac:dyDescent="0.25">
      <c r="B26" s="21" t="s">
        <v>96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f t="shared" si="3"/>
        <v>0</v>
      </c>
      <c r="J26" s="81">
        <f>SUM(C26:I26)</f>
        <v>0</v>
      </c>
    </row>
    <row r="27" spans="2:11" ht="15.75" thickBot="1" x14ac:dyDescent="0.3">
      <c r="B27" s="24" t="s">
        <v>174</v>
      </c>
      <c r="C27" s="82">
        <f t="shared" ref="C27:H27" si="4">SUM(C20:C26)</f>
        <v>1799.64</v>
      </c>
      <c r="D27" s="82">
        <f t="shared" si="4"/>
        <v>23815.49</v>
      </c>
      <c r="E27" s="82">
        <f t="shared" si="4"/>
        <v>5437.72</v>
      </c>
      <c r="F27" s="82">
        <f t="shared" si="4"/>
        <v>415.13</v>
      </c>
      <c r="G27" s="82">
        <f t="shared" si="4"/>
        <v>0</v>
      </c>
      <c r="H27" s="82">
        <f t="shared" si="4"/>
        <v>570.4799999999999</v>
      </c>
      <c r="I27" s="82">
        <f>SUM(I20:I26)</f>
        <v>32038.46</v>
      </c>
      <c r="J27" s="83">
        <f>I27</f>
        <v>32038.46</v>
      </c>
      <c r="K27" s="46"/>
    </row>
    <row r="28" spans="2:11" ht="15.75" thickTop="1" x14ac:dyDescent="0.25"/>
  </sheetData>
  <mergeCells count="3">
    <mergeCell ref="B4:J4"/>
    <mergeCell ref="B16:J16"/>
    <mergeCell ref="C2:J2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topLeftCell="A31" workbookViewId="0">
      <selection activeCell="I21" sqref="I21"/>
    </sheetView>
  </sheetViews>
  <sheetFormatPr defaultRowHeight="15" x14ac:dyDescent="0.25"/>
  <cols>
    <col min="1" max="1" width="4.28515625" customWidth="1"/>
    <col min="2" max="2" width="44.42578125" customWidth="1"/>
    <col min="3" max="3" width="15" style="119" customWidth="1"/>
    <col min="4" max="4" width="12.28515625" style="120" customWidth="1"/>
    <col min="5" max="5" width="12.28515625" style="118" customWidth="1"/>
    <col min="6" max="6" width="12.85546875" style="116" customWidth="1"/>
    <col min="7" max="7" width="5.28515625" customWidth="1"/>
    <col min="8" max="8" width="9.85546875" bestFit="1" customWidth="1"/>
  </cols>
  <sheetData>
    <row r="1" spans="2:7" x14ac:dyDescent="0.25">
      <c r="B1" s="57"/>
    </row>
    <row r="2" spans="2:7" ht="15.75" thickBot="1" x14ac:dyDescent="0.3">
      <c r="B2" s="49"/>
      <c r="C2" s="168" t="s">
        <v>28</v>
      </c>
      <c r="D2" s="168"/>
      <c r="E2" s="168"/>
      <c r="F2" s="168"/>
    </row>
    <row r="3" spans="2:7" ht="34.5" thickTop="1" x14ac:dyDescent="0.25">
      <c r="B3" s="50"/>
      <c r="C3" s="165" t="s">
        <v>162</v>
      </c>
      <c r="D3" s="165" t="s">
        <v>163</v>
      </c>
      <c r="E3" s="166" t="s">
        <v>167</v>
      </c>
      <c r="F3" s="167" t="s">
        <v>163</v>
      </c>
    </row>
    <row r="4" spans="2:7" x14ac:dyDescent="0.25">
      <c r="B4" s="51" t="s">
        <v>152</v>
      </c>
      <c r="C4" s="124"/>
      <c r="D4" s="114"/>
      <c r="E4" s="115"/>
      <c r="F4" s="172"/>
      <c r="G4" s="173"/>
    </row>
    <row r="5" spans="2:7" x14ac:dyDescent="0.25">
      <c r="B5" s="52" t="s">
        <v>165</v>
      </c>
      <c r="C5" s="132">
        <v>797.8</v>
      </c>
      <c r="D5" s="132">
        <v>677.23</v>
      </c>
      <c r="E5" s="132">
        <v>763.95999999999992</v>
      </c>
      <c r="F5" s="174">
        <v>570.4799999999999</v>
      </c>
    </row>
    <row r="6" spans="2:7" x14ac:dyDescent="0.25">
      <c r="B6" s="52" t="s">
        <v>124</v>
      </c>
      <c r="C6" s="132">
        <v>-1063.9853000000001</v>
      </c>
      <c r="D6" s="132">
        <v>-1112.3500000000001</v>
      </c>
      <c r="E6" s="132">
        <v>-674.31529999999998</v>
      </c>
      <c r="F6" s="174">
        <v>-864.53</v>
      </c>
      <c r="G6" s="47"/>
    </row>
    <row r="7" spans="2:7" ht="22.5" x14ac:dyDescent="0.25">
      <c r="B7" s="53" t="s">
        <v>125</v>
      </c>
      <c r="C7" s="133">
        <v>0.45</v>
      </c>
      <c r="D7" s="133">
        <v>9.0299999999999994</v>
      </c>
      <c r="E7" s="133">
        <v>0.89</v>
      </c>
      <c r="F7" s="175">
        <v>18.34</v>
      </c>
      <c r="G7" s="48"/>
    </row>
    <row r="8" spans="2:7" x14ac:dyDescent="0.25">
      <c r="B8" s="53" t="s">
        <v>126</v>
      </c>
      <c r="C8" s="133">
        <v>0</v>
      </c>
      <c r="D8" s="133">
        <v>0</v>
      </c>
      <c r="E8" s="133">
        <v>0</v>
      </c>
      <c r="F8" s="176">
        <v>0</v>
      </c>
    </row>
    <row r="9" spans="2:7" x14ac:dyDescent="0.25">
      <c r="B9" s="53" t="s">
        <v>127</v>
      </c>
      <c r="C9" s="133">
        <v>-700</v>
      </c>
      <c r="D9" s="133">
        <v>-700</v>
      </c>
      <c r="E9" s="133">
        <v>-700</v>
      </c>
      <c r="F9" s="176">
        <v>-700</v>
      </c>
    </row>
    <row r="10" spans="2:7" ht="27" customHeight="1" x14ac:dyDescent="0.25">
      <c r="B10" s="53" t="s">
        <v>128</v>
      </c>
      <c r="C10" s="133">
        <v>0</v>
      </c>
      <c r="D10" s="133">
        <v>0</v>
      </c>
      <c r="E10" s="133">
        <v>0</v>
      </c>
      <c r="F10" s="176">
        <v>0</v>
      </c>
    </row>
    <row r="11" spans="2:7" x14ac:dyDescent="0.25">
      <c r="B11" s="53" t="s">
        <v>129</v>
      </c>
      <c r="C11" s="133">
        <v>-10.199999999999999</v>
      </c>
      <c r="D11" s="133">
        <v>-7.4</v>
      </c>
      <c r="E11" s="133">
        <v>-17</v>
      </c>
      <c r="F11" s="176">
        <v>0.1</v>
      </c>
    </row>
    <row r="12" spans="2:7" x14ac:dyDescent="0.25">
      <c r="B12" s="53" t="s">
        <v>130</v>
      </c>
      <c r="C12" s="133">
        <v>0</v>
      </c>
      <c r="D12" s="133">
        <v>0</v>
      </c>
      <c r="E12" s="133">
        <v>0</v>
      </c>
      <c r="F12" s="176">
        <v>0</v>
      </c>
    </row>
    <row r="13" spans="2:7" x14ac:dyDescent="0.25">
      <c r="B13" s="53" t="s">
        <v>131</v>
      </c>
      <c r="C13" s="133">
        <v>-270.36</v>
      </c>
      <c r="D13" s="133">
        <v>-472.37</v>
      </c>
      <c r="E13" s="133">
        <v>-121.49</v>
      </c>
      <c r="F13" s="176">
        <v>-188.34</v>
      </c>
    </row>
    <row r="14" spans="2:7" ht="22.5" x14ac:dyDescent="0.25">
      <c r="B14" s="53" t="s">
        <v>132</v>
      </c>
      <c r="C14" s="133">
        <v>-87.385300000000001</v>
      </c>
      <c r="D14" s="133">
        <v>56.36</v>
      </c>
      <c r="E14" s="133">
        <v>163.69470000000001</v>
      </c>
      <c r="F14" s="176">
        <v>21.24</v>
      </c>
    </row>
    <row r="15" spans="2:7" x14ac:dyDescent="0.25">
      <c r="B15" s="53" t="s">
        <v>133</v>
      </c>
      <c r="C15" s="133">
        <v>3.51</v>
      </c>
      <c r="D15" s="133">
        <v>2.0299999999999998</v>
      </c>
      <c r="E15" s="133">
        <v>-0.41</v>
      </c>
      <c r="F15" s="176">
        <v>-13.47</v>
      </c>
    </row>
    <row r="16" spans="2:7" x14ac:dyDescent="0.25">
      <c r="B16" s="53" t="s">
        <v>134</v>
      </c>
      <c r="C16" s="133">
        <v>0</v>
      </c>
      <c r="D16" s="133">
        <v>0</v>
      </c>
      <c r="E16" s="133">
        <v>0</v>
      </c>
      <c r="F16" s="176">
        <v>-2.4</v>
      </c>
    </row>
    <row r="17" spans="2:8" ht="38.25" customHeight="1" x14ac:dyDescent="0.25">
      <c r="B17" s="54" t="s">
        <v>135</v>
      </c>
      <c r="C17" s="137">
        <v>-266.1853000000001</v>
      </c>
      <c r="D17" s="137">
        <v>-435.12000000000012</v>
      </c>
      <c r="E17" s="137">
        <v>89.644699999999943</v>
      </c>
      <c r="F17" s="177">
        <v>-294.05000000000007</v>
      </c>
    </row>
    <row r="18" spans="2:8" x14ac:dyDescent="0.25">
      <c r="B18" s="51" t="s">
        <v>153</v>
      </c>
      <c r="C18" s="135"/>
      <c r="D18" s="136"/>
      <c r="E18" s="134"/>
      <c r="F18" s="178"/>
    </row>
    <row r="19" spans="2:8" x14ac:dyDescent="0.25">
      <c r="B19" s="52" t="s">
        <v>136</v>
      </c>
      <c r="C19" s="132">
        <v>700</v>
      </c>
      <c r="D19" s="132">
        <v>700</v>
      </c>
      <c r="E19" s="132">
        <v>700</v>
      </c>
      <c r="F19" s="174">
        <v>700</v>
      </c>
    </row>
    <row r="20" spans="2:8" ht="22.5" x14ac:dyDescent="0.25">
      <c r="B20" s="53" t="s">
        <v>137</v>
      </c>
      <c r="C20" s="133">
        <v>0</v>
      </c>
      <c r="D20" s="133">
        <v>0</v>
      </c>
      <c r="E20" s="133">
        <v>0</v>
      </c>
      <c r="F20" s="176">
        <v>0</v>
      </c>
    </row>
    <row r="21" spans="2:8" ht="22.5" x14ac:dyDescent="0.25">
      <c r="B21" s="53" t="s">
        <v>138</v>
      </c>
      <c r="C21" s="133">
        <v>0</v>
      </c>
      <c r="D21" s="133">
        <v>0</v>
      </c>
      <c r="E21" s="133">
        <v>0</v>
      </c>
      <c r="F21" s="176">
        <v>0</v>
      </c>
    </row>
    <row r="22" spans="2:8" x14ac:dyDescent="0.25">
      <c r="B22" s="53" t="s">
        <v>155</v>
      </c>
      <c r="C22" s="133">
        <v>700</v>
      </c>
      <c r="D22" s="133">
        <v>700</v>
      </c>
      <c r="E22" s="133">
        <v>700</v>
      </c>
      <c r="F22" s="176">
        <v>700</v>
      </c>
      <c r="H22" s="123"/>
    </row>
    <row r="23" spans="2:8" x14ac:dyDescent="0.25">
      <c r="B23" s="53" t="s">
        <v>139</v>
      </c>
      <c r="C23" s="133">
        <v>0</v>
      </c>
      <c r="D23" s="133">
        <v>0</v>
      </c>
      <c r="E23" s="133">
        <v>0</v>
      </c>
      <c r="F23" s="176">
        <v>0</v>
      </c>
      <c r="H23" s="123"/>
    </row>
    <row r="24" spans="2:8" x14ac:dyDescent="0.25">
      <c r="B24" s="52" t="s">
        <v>140</v>
      </c>
      <c r="C24" s="132">
        <v>431.09</v>
      </c>
      <c r="D24" s="132">
        <v>272.13</v>
      </c>
      <c r="E24" s="132">
        <v>878.14</v>
      </c>
      <c r="F24" s="174">
        <v>401.5</v>
      </c>
    </row>
    <row r="25" spans="2:8" ht="22.5" x14ac:dyDescent="0.25">
      <c r="B25" s="53" t="s">
        <v>141</v>
      </c>
      <c r="C25" s="133">
        <v>0</v>
      </c>
      <c r="D25" s="133">
        <v>0</v>
      </c>
      <c r="E25" s="133">
        <v>0</v>
      </c>
      <c r="F25" s="176">
        <v>0</v>
      </c>
    </row>
    <row r="26" spans="2:8" ht="22.5" x14ac:dyDescent="0.25">
      <c r="B26" s="53" t="s">
        <v>142</v>
      </c>
      <c r="C26" s="133">
        <v>0</v>
      </c>
      <c r="D26" s="133">
        <v>0</v>
      </c>
      <c r="E26" s="133">
        <v>0</v>
      </c>
      <c r="F26" s="176">
        <v>0</v>
      </c>
    </row>
    <row r="27" spans="2:8" x14ac:dyDescent="0.25">
      <c r="B27" s="53" t="s">
        <v>160</v>
      </c>
      <c r="C27" s="133">
        <v>431.09</v>
      </c>
      <c r="D27" s="133">
        <v>272.13</v>
      </c>
      <c r="E27" s="133">
        <v>878.14</v>
      </c>
      <c r="F27" s="176">
        <v>401.5</v>
      </c>
    </row>
    <row r="28" spans="2:8" x14ac:dyDescent="0.25">
      <c r="B28" s="53" t="s">
        <v>143</v>
      </c>
      <c r="C28" s="133">
        <v>0</v>
      </c>
      <c r="D28" s="133">
        <v>0</v>
      </c>
      <c r="E28" s="133">
        <v>0</v>
      </c>
      <c r="F28" s="176">
        <v>0</v>
      </c>
    </row>
    <row r="29" spans="2:8" ht="22.5" x14ac:dyDescent="0.25">
      <c r="B29" s="54" t="s">
        <v>144</v>
      </c>
      <c r="C29" s="137">
        <v>268.91000000000003</v>
      </c>
      <c r="D29" s="137">
        <v>427.87</v>
      </c>
      <c r="E29" s="137">
        <v>-178.14</v>
      </c>
      <c r="F29" s="177">
        <v>298.5</v>
      </c>
    </row>
    <row r="30" spans="2:8" x14ac:dyDescent="0.25">
      <c r="B30" s="51" t="s">
        <v>154</v>
      </c>
      <c r="C30" s="138"/>
      <c r="D30" s="138"/>
      <c r="E30" s="137"/>
      <c r="F30" s="177"/>
    </row>
    <row r="31" spans="2:8" x14ac:dyDescent="0.25">
      <c r="B31" s="52" t="s">
        <v>136</v>
      </c>
      <c r="C31" s="132">
        <v>0</v>
      </c>
      <c r="D31" s="132">
        <v>0</v>
      </c>
      <c r="E31" s="132">
        <v>0</v>
      </c>
      <c r="F31" s="174">
        <v>0</v>
      </c>
    </row>
    <row r="32" spans="2:8" x14ac:dyDescent="0.25">
      <c r="B32" s="52" t="s">
        <v>140</v>
      </c>
      <c r="C32" s="132">
        <v>0</v>
      </c>
      <c r="D32" s="132">
        <v>0</v>
      </c>
      <c r="E32" s="132">
        <v>0</v>
      </c>
      <c r="F32" s="174">
        <v>0</v>
      </c>
    </row>
    <row r="33" spans="2:6" ht="22.5" x14ac:dyDescent="0.25">
      <c r="B33" s="54" t="s">
        <v>145</v>
      </c>
      <c r="C33" s="137">
        <v>0</v>
      </c>
      <c r="D33" s="137">
        <v>0</v>
      </c>
      <c r="E33" s="137">
        <v>0</v>
      </c>
      <c r="F33" s="177">
        <v>0</v>
      </c>
    </row>
    <row r="34" spans="2:6" ht="22.5" x14ac:dyDescent="0.25">
      <c r="B34" s="51" t="s">
        <v>146</v>
      </c>
      <c r="C34" s="137">
        <v>2.7246999999999275</v>
      </c>
      <c r="D34" s="137">
        <v>-7.2500000000001137</v>
      </c>
      <c r="E34" s="137">
        <v>-88.495300000000043</v>
      </c>
      <c r="F34" s="177">
        <v>4.4499999999999318</v>
      </c>
    </row>
    <row r="35" spans="2:6" ht="22.5" x14ac:dyDescent="0.25">
      <c r="B35" s="51" t="s">
        <v>147</v>
      </c>
      <c r="C35" s="169">
        <v>2.7199999999999998</v>
      </c>
      <c r="D35" s="170">
        <v>-7.2600000000000016</v>
      </c>
      <c r="E35" s="171">
        <v>-88.5</v>
      </c>
      <c r="F35" s="139">
        <v>4.4499999999999993</v>
      </c>
    </row>
    <row r="36" spans="2:6" ht="22.5" x14ac:dyDescent="0.25">
      <c r="B36" s="55" t="s">
        <v>148</v>
      </c>
      <c r="C36" s="133">
        <v>0</v>
      </c>
      <c r="D36" s="133">
        <v>0</v>
      </c>
      <c r="E36" s="133">
        <v>0</v>
      </c>
      <c r="F36" s="176">
        <v>0</v>
      </c>
    </row>
    <row r="37" spans="2:6" x14ac:dyDescent="0.25">
      <c r="B37" s="51" t="s">
        <v>149</v>
      </c>
      <c r="C37" s="137">
        <v>6.95</v>
      </c>
      <c r="D37" s="137">
        <v>24.35</v>
      </c>
      <c r="E37" s="137">
        <v>98.17</v>
      </c>
      <c r="F37" s="177">
        <v>12.64</v>
      </c>
    </row>
    <row r="38" spans="2:6" x14ac:dyDescent="0.25">
      <c r="B38" s="51" t="s">
        <v>150</v>
      </c>
      <c r="C38" s="137">
        <v>9.67</v>
      </c>
      <c r="D38" s="137">
        <v>17.09</v>
      </c>
      <c r="E38" s="137">
        <v>9.67</v>
      </c>
      <c r="F38" s="177">
        <v>17.09</v>
      </c>
    </row>
    <row r="39" spans="2:6" ht="27" customHeight="1" thickBot="1" x14ac:dyDescent="0.3">
      <c r="B39" s="56" t="s">
        <v>151</v>
      </c>
      <c r="C39" s="140">
        <v>0</v>
      </c>
      <c r="D39" s="140">
        <v>0</v>
      </c>
      <c r="E39" s="140">
        <v>0</v>
      </c>
      <c r="F39" s="179">
        <v>0</v>
      </c>
    </row>
    <row r="40" spans="2:6" ht="15.75" thickTop="1" x14ac:dyDescent="0.25">
      <c r="E40" s="117"/>
    </row>
  </sheetData>
  <mergeCells count="1">
    <mergeCell ref="C2:F2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32"/>
  <sheetViews>
    <sheetView topLeftCell="A7" zoomScaleNormal="100" workbookViewId="0">
      <selection activeCell="M6" sqref="M6"/>
    </sheetView>
  </sheetViews>
  <sheetFormatPr defaultRowHeight="15" x14ac:dyDescent="0.25"/>
  <cols>
    <col min="1" max="1" width="4.42578125" customWidth="1"/>
    <col min="2" max="2" width="39.28515625" customWidth="1"/>
    <col min="3" max="4" width="10.140625" style="71" customWidth="1"/>
    <col min="5" max="6" width="10.140625" customWidth="1"/>
    <col min="7" max="12" width="10.140625" style="71" customWidth="1"/>
  </cols>
  <sheetData>
    <row r="3" spans="2:13" x14ac:dyDescent="0.25">
      <c r="B3" s="155"/>
      <c r="C3" s="29" t="s">
        <v>176</v>
      </c>
      <c r="D3" s="29" t="s">
        <v>176</v>
      </c>
      <c r="E3" s="29" t="s">
        <v>176</v>
      </c>
      <c r="F3" s="29" t="s">
        <v>176</v>
      </c>
      <c r="G3" s="157" t="s">
        <v>97</v>
      </c>
      <c r="H3" s="29" t="s">
        <v>177</v>
      </c>
      <c r="I3" s="29" t="s">
        <v>177</v>
      </c>
      <c r="J3" s="29" t="s">
        <v>177</v>
      </c>
      <c r="K3" s="29" t="s">
        <v>177</v>
      </c>
      <c r="L3" s="158" t="s">
        <v>97</v>
      </c>
    </row>
    <row r="4" spans="2:13" x14ac:dyDescent="0.25">
      <c r="B4" s="156"/>
      <c r="C4" s="30" t="s">
        <v>178</v>
      </c>
      <c r="D4" s="30" t="s">
        <v>158</v>
      </c>
      <c r="E4" s="30" t="s">
        <v>179</v>
      </c>
      <c r="F4" s="30" t="s">
        <v>159</v>
      </c>
      <c r="G4" s="157"/>
      <c r="H4" s="30" t="s">
        <v>178</v>
      </c>
      <c r="I4" s="30" t="s">
        <v>158</v>
      </c>
      <c r="J4" s="30" t="s">
        <v>179</v>
      </c>
      <c r="K4" s="30" t="s">
        <v>159</v>
      </c>
      <c r="L4" s="158"/>
    </row>
    <row r="5" spans="2:13" x14ac:dyDescent="0.25">
      <c r="B5" s="27" t="s">
        <v>0</v>
      </c>
      <c r="C5" s="84">
        <v>285.33</v>
      </c>
      <c r="D5" s="84">
        <v>225</v>
      </c>
      <c r="E5" s="86">
        <v>69.264941496334416</v>
      </c>
      <c r="F5" s="84">
        <v>53.990065827887669</v>
      </c>
      <c r="G5" s="91">
        <v>126.81333333333333</v>
      </c>
      <c r="H5" s="86">
        <v>430.33</v>
      </c>
      <c r="I5" s="84">
        <v>330</v>
      </c>
      <c r="J5" s="84">
        <v>104.09194994517189</v>
      </c>
      <c r="K5" s="84">
        <v>78.976969039432646</v>
      </c>
      <c r="L5" s="95">
        <v>130.40303030303028</v>
      </c>
    </row>
    <row r="6" spans="2:13" x14ac:dyDescent="0.25">
      <c r="B6" s="28" t="s">
        <v>98</v>
      </c>
      <c r="C6" s="85">
        <v>0.45</v>
      </c>
      <c r="D6" s="85">
        <v>9.0299999999999994</v>
      </c>
      <c r="E6" s="87">
        <v>0.10923920959363015</v>
      </c>
      <c r="F6" s="85">
        <v>2.1668013085592248</v>
      </c>
      <c r="G6" s="92">
        <v>4.983388704318938</v>
      </c>
      <c r="H6" s="87">
        <v>0.89</v>
      </c>
      <c r="I6" s="85">
        <v>18.34</v>
      </c>
      <c r="J6" s="85">
        <v>0.21528091337160549</v>
      </c>
      <c r="K6" s="85">
        <v>4.3892048854036201</v>
      </c>
      <c r="L6" s="96">
        <v>4.8527808069792799</v>
      </c>
      <c r="M6" s="141"/>
    </row>
    <row r="7" spans="2:13" x14ac:dyDescent="0.25">
      <c r="B7" s="27" t="s">
        <v>99</v>
      </c>
      <c r="C7" s="84">
        <v>284.96999999999997</v>
      </c>
      <c r="D7" s="84">
        <v>225</v>
      </c>
      <c r="E7" s="86">
        <v>69.177550128659504</v>
      </c>
      <c r="F7" s="84">
        <v>53.990065827887669</v>
      </c>
      <c r="G7" s="91">
        <v>126.65333333333334</v>
      </c>
      <c r="H7" s="86">
        <v>429.96999999999997</v>
      </c>
      <c r="I7" s="84">
        <v>330</v>
      </c>
      <c r="J7" s="84">
        <v>104.00487002515641</v>
      </c>
      <c r="K7" s="84">
        <v>78.976969039432646</v>
      </c>
      <c r="L7" s="95">
        <v>130.29393939393938</v>
      </c>
    </row>
    <row r="8" spans="2:13" x14ac:dyDescent="0.25">
      <c r="B8" s="28" t="s">
        <v>100</v>
      </c>
      <c r="C8" s="85">
        <v>96.039999999999964</v>
      </c>
      <c r="D8" s="85">
        <v>-22.849999999999994</v>
      </c>
      <c r="E8" s="87">
        <v>23.314074865271635</v>
      </c>
      <c r="F8" s="85">
        <v>-5.4829911296321461</v>
      </c>
      <c r="G8" s="92" t="s">
        <v>103</v>
      </c>
      <c r="H8" s="87">
        <v>62.789999999999964</v>
      </c>
      <c r="I8" s="87">
        <v>-129.55000000000001</v>
      </c>
      <c r="J8" s="85">
        <v>15.188189382700113</v>
      </c>
      <c r="K8" s="85">
        <v>-31.004443451692424</v>
      </c>
      <c r="L8" s="96" t="s">
        <v>103</v>
      </c>
    </row>
    <row r="9" spans="2:13" x14ac:dyDescent="0.25">
      <c r="B9" s="27" t="s">
        <v>101</v>
      </c>
      <c r="C9" s="84">
        <v>97.799999999999955</v>
      </c>
      <c r="D9" s="84">
        <v>-22.769999999999982</v>
      </c>
      <c r="E9" s="86">
        <v>23.741321551682276</v>
      </c>
      <c r="F9" s="84">
        <v>-5.4637946617822273</v>
      </c>
      <c r="G9" s="91" t="s">
        <v>103</v>
      </c>
      <c r="H9" s="86">
        <v>64.329999999999941</v>
      </c>
      <c r="I9" s="86">
        <v>-129.40000000000003</v>
      </c>
      <c r="J9" s="84">
        <v>15.560697929432997</v>
      </c>
      <c r="K9" s="84">
        <v>-30.968544829401775</v>
      </c>
      <c r="L9" s="95" t="s">
        <v>103</v>
      </c>
    </row>
    <row r="10" spans="2:13" x14ac:dyDescent="0.25">
      <c r="B10" s="28" t="s">
        <v>102</v>
      </c>
      <c r="C10" s="85">
        <v>797.8</v>
      </c>
      <c r="D10" s="85">
        <v>677.23</v>
      </c>
      <c r="E10" s="87">
        <v>193.66898091955139</v>
      </c>
      <c r="F10" s="85">
        <v>162.50529902497942</v>
      </c>
      <c r="G10" s="92">
        <v>117.8034050470298</v>
      </c>
      <c r="H10" s="87">
        <v>763.95999999999992</v>
      </c>
      <c r="I10" s="87">
        <v>570.4799999999999</v>
      </c>
      <c r="J10" s="85">
        <v>184.79326581951878</v>
      </c>
      <c r="K10" s="85">
        <v>136.52964029580463</v>
      </c>
      <c r="L10" s="96">
        <v>133.91529939699902</v>
      </c>
    </row>
    <row r="11" spans="2:13" x14ac:dyDescent="0.25">
      <c r="B11" s="27" t="s">
        <v>104</v>
      </c>
      <c r="C11" s="86">
        <v>98.249999999999957</v>
      </c>
      <c r="D11" s="86">
        <v>-13.739999999999982</v>
      </c>
      <c r="E11" s="86">
        <v>23.850560761275904</v>
      </c>
      <c r="F11" s="84">
        <v>-3.2969933532230029</v>
      </c>
      <c r="G11" s="91" t="s">
        <v>103</v>
      </c>
      <c r="H11" s="86">
        <v>65.219999999999942</v>
      </c>
      <c r="I11" s="86">
        <v>-111.06000000000003</v>
      </c>
      <c r="J11" s="84">
        <v>15.775978842804603</v>
      </c>
      <c r="K11" s="84">
        <v>-26.579339943998157</v>
      </c>
      <c r="L11" s="95" t="s">
        <v>103</v>
      </c>
    </row>
    <row r="12" spans="2:13" x14ac:dyDescent="0.25">
      <c r="B12" s="28" t="s">
        <v>105</v>
      </c>
      <c r="C12" s="87">
        <v>797.8</v>
      </c>
      <c r="D12" s="87">
        <v>677.23</v>
      </c>
      <c r="E12" s="87">
        <v>193.66898091955139</v>
      </c>
      <c r="F12" s="85">
        <v>162.50529902497942</v>
      </c>
      <c r="G12" s="92">
        <v>117.8034050470298</v>
      </c>
      <c r="H12" s="87">
        <v>763.95999999999992</v>
      </c>
      <c r="I12" s="87">
        <v>570.4799999999999</v>
      </c>
      <c r="J12" s="85">
        <v>184.79326581951878</v>
      </c>
      <c r="K12" s="85">
        <v>136.52964029580463</v>
      </c>
      <c r="L12" s="96">
        <v>133.91529939699902</v>
      </c>
    </row>
    <row r="13" spans="2:13" x14ac:dyDescent="0.25">
      <c r="B13" s="27" t="s">
        <v>22</v>
      </c>
      <c r="C13" s="86">
        <v>797.8</v>
      </c>
      <c r="D13" s="86">
        <v>677.23</v>
      </c>
      <c r="E13" s="86">
        <v>193.66898091955139</v>
      </c>
      <c r="F13" s="84">
        <v>162.50529902497942</v>
      </c>
      <c r="G13" s="91">
        <v>117.8034050470298</v>
      </c>
      <c r="H13" s="86">
        <v>763.95999999999992</v>
      </c>
      <c r="I13" s="86">
        <v>570.4799999999999</v>
      </c>
      <c r="J13" s="84">
        <v>184.79326581951878</v>
      </c>
      <c r="K13" s="84">
        <v>136.52964029580463</v>
      </c>
      <c r="L13" s="95">
        <v>133.91529939699902</v>
      </c>
    </row>
    <row r="14" spans="2:13" x14ac:dyDescent="0.25">
      <c r="B14" s="159"/>
      <c r="C14" s="32" t="s">
        <v>180</v>
      </c>
      <c r="D14" s="32" t="s">
        <v>180</v>
      </c>
      <c r="E14" s="32" t="s">
        <v>180</v>
      </c>
      <c r="F14" s="32" t="s">
        <v>180</v>
      </c>
      <c r="G14" s="157" t="s">
        <v>97</v>
      </c>
      <c r="H14" s="32" t="s">
        <v>180</v>
      </c>
      <c r="I14" s="32" t="s">
        <v>180</v>
      </c>
      <c r="J14" s="32" t="s">
        <v>180</v>
      </c>
      <c r="K14" s="32" t="s">
        <v>180</v>
      </c>
      <c r="L14" s="158" t="s">
        <v>97</v>
      </c>
    </row>
    <row r="15" spans="2:13" x14ac:dyDescent="0.25">
      <c r="B15" s="160"/>
      <c r="C15" s="30" t="s">
        <v>178</v>
      </c>
      <c r="D15" s="30" t="s">
        <v>158</v>
      </c>
      <c r="E15" s="30" t="s">
        <v>179</v>
      </c>
      <c r="F15" s="30" t="s">
        <v>159</v>
      </c>
      <c r="G15" s="157"/>
      <c r="H15" s="30" t="s">
        <v>178</v>
      </c>
      <c r="I15" s="30" t="s">
        <v>158</v>
      </c>
      <c r="J15" s="30" t="s">
        <v>179</v>
      </c>
      <c r="K15" s="30" t="s">
        <v>159</v>
      </c>
      <c r="L15" s="158"/>
    </row>
    <row r="16" spans="2:13" x14ac:dyDescent="0.25">
      <c r="B16" s="28" t="s">
        <v>106</v>
      </c>
      <c r="C16" s="88">
        <v>33426.78</v>
      </c>
      <c r="D16" s="88">
        <v>32353.729999999996</v>
      </c>
      <c r="E16" s="88">
        <v>7969.3829868395951</v>
      </c>
      <c r="F16" s="88">
        <v>7775.6567088850961</v>
      </c>
      <c r="G16" s="93">
        <v>103.31661913479529</v>
      </c>
      <c r="H16" s="88">
        <v>33426.78</v>
      </c>
      <c r="I16" s="88">
        <v>32353.729999999996</v>
      </c>
      <c r="J16" s="88">
        <v>7969.3829868395951</v>
      </c>
      <c r="K16" s="88">
        <v>7775.6567088850961</v>
      </c>
      <c r="L16" s="97">
        <v>103.31661913479529</v>
      </c>
    </row>
    <row r="17" spans="2:12" x14ac:dyDescent="0.25">
      <c r="B17" s="27" t="s">
        <v>29</v>
      </c>
      <c r="C17" s="89">
        <v>32938.720000000001</v>
      </c>
      <c r="D17" s="89">
        <v>31464.859999999997</v>
      </c>
      <c r="E17" s="89">
        <v>7853.0230783902352</v>
      </c>
      <c r="F17" s="89">
        <v>7562.0322526376503</v>
      </c>
      <c r="G17" s="94">
        <v>104.68414606008101</v>
      </c>
      <c r="H17" s="89">
        <v>32938.720000000001</v>
      </c>
      <c r="I17" s="89">
        <v>31464.859999999997</v>
      </c>
      <c r="J17" s="89">
        <v>7853.0230783902352</v>
      </c>
      <c r="K17" s="89">
        <v>7562.0322526376503</v>
      </c>
      <c r="L17" s="131">
        <v>104.68414606008101</v>
      </c>
    </row>
    <row r="18" spans="2:12" x14ac:dyDescent="0.25">
      <c r="B18" s="28" t="s">
        <v>38</v>
      </c>
      <c r="C18" s="88">
        <v>488.06000000000006</v>
      </c>
      <c r="D18" s="88">
        <v>888.87</v>
      </c>
      <c r="E18" s="88">
        <v>116.35990844936107</v>
      </c>
      <c r="F18" s="88">
        <v>213.62445624744649</v>
      </c>
      <c r="G18" s="93">
        <v>54.907916793231863</v>
      </c>
      <c r="H18" s="88">
        <v>488.06000000000006</v>
      </c>
      <c r="I18" s="88">
        <v>888.87</v>
      </c>
      <c r="J18" s="88">
        <v>116.35990844936107</v>
      </c>
      <c r="K18" s="88">
        <v>213.62445624744649</v>
      </c>
      <c r="L18" s="97">
        <v>54.907916793231863</v>
      </c>
    </row>
    <row r="19" spans="2:12" x14ac:dyDescent="0.25">
      <c r="B19" s="27" t="s">
        <v>39</v>
      </c>
      <c r="C19" s="89">
        <v>0</v>
      </c>
      <c r="D19" s="89">
        <v>0</v>
      </c>
      <c r="E19" s="89">
        <v>0</v>
      </c>
      <c r="F19" s="89">
        <v>0</v>
      </c>
      <c r="G19" s="94" t="s">
        <v>103</v>
      </c>
      <c r="H19" s="89">
        <v>0</v>
      </c>
      <c r="I19" s="89">
        <v>0</v>
      </c>
      <c r="J19" s="89">
        <v>0</v>
      </c>
      <c r="K19" s="89">
        <v>0</v>
      </c>
      <c r="L19" s="131" t="s">
        <v>103</v>
      </c>
    </row>
    <row r="20" spans="2:12" x14ac:dyDescent="0.25">
      <c r="B20" s="28" t="s">
        <v>107</v>
      </c>
      <c r="C20" s="88">
        <v>9.67</v>
      </c>
      <c r="D20" s="88">
        <v>17.09</v>
      </c>
      <c r="E20" s="88">
        <v>2.3054548922372686</v>
      </c>
      <c r="F20" s="88">
        <v>4.1072844817227043</v>
      </c>
      <c r="G20" s="93">
        <v>56.582796957284963</v>
      </c>
      <c r="H20" s="88">
        <v>9.67</v>
      </c>
      <c r="I20" s="88">
        <v>17.09</v>
      </c>
      <c r="J20" s="88">
        <v>2.3054548922372686</v>
      </c>
      <c r="K20" s="88">
        <v>4.1072844817227043</v>
      </c>
      <c r="L20" s="97">
        <v>56.582796957284963</v>
      </c>
    </row>
    <row r="21" spans="2:12" x14ac:dyDescent="0.25">
      <c r="B21" s="27" t="s">
        <v>108</v>
      </c>
      <c r="C21" s="89">
        <v>1006.28</v>
      </c>
      <c r="D21" s="89">
        <v>1390.32</v>
      </c>
      <c r="E21" s="89">
        <v>239.91035666603091</v>
      </c>
      <c r="F21" s="89">
        <v>334.13924872022881</v>
      </c>
      <c r="G21" s="94">
        <v>72.377582139363611</v>
      </c>
      <c r="H21" s="89">
        <v>1006.28</v>
      </c>
      <c r="I21" s="89">
        <v>1390.32</v>
      </c>
      <c r="J21" s="89">
        <v>239.91035666603091</v>
      </c>
      <c r="K21" s="89">
        <v>334.13924872022881</v>
      </c>
      <c r="L21" s="131">
        <v>72.377582139363611</v>
      </c>
    </row>
    <row r="22" spans="2:12" x14ac:dyDescent="0.25">
      <c r="B22" s="28" t="s">
        <v>109</v>
      </c>
      <c r="C22" s="88">
        <v>471.53000000000003</v>
      </c>
      <c r="D22" s="88">
        <v>855.56999999999994</v>
      </c>
      <c r="E22" s="88">
        <v>112.4189395384322</v>
      </c>
      <c r="F22" s="88">
        <v>205.62137998990602</v>
      </c>
      <c r="G22" s="93">
        <v>55.112965625255683</v>
      </c>
      <c r="H22" s="88">
        <v>471.53000000000003</v>
      </c>
      <c r="I22" s="88">
        <v>855.56999999999994</v>
      </c>
      <c r="J22" s="88">
        <v>112.4189395384322</v>
      </c>
      <c r="K22" s="88">
        <v>205.62137998990602</v>
      </c>
      <c r="L22" s="97">
        <v>55.112965625255683</v>
      </c>
    </row>
    <row r="23" spans="2:12" x14ac:dyDescent="0.25">
      <c r="B23" s="27" t="s">
        <v>110</v>
      </c>
      <c r="C23" s="89">
        <v>534.75</v>
      </c>
      <c r="D23" s="89">
        <v>534.75</v>
      </c>
      <c r="E23" s="89">
        <v>127.49141712759871</v>
      </c>
      <c r="F23" s="89">
        <v>128.51786873032276</v>
      </c>
      <c r="G23" s="98">
        <v>100</v>
      </c>
      <c r="H23" s="89">
        <v>534.75</v>
      </c>
      <c r="I23" s="89">
        <v>534.75</v>
      </c>
      <c r="J23" s="89">
        <v>127.49141712759871</v>
      </c>
      <c r="K23" s="89">
        <v>128.51786873032276</v>
      </c>
      <c r="L23" s="131" t="s">
        <v>103</v>
      </c>
    </row>
    <row r="24" spans="2:12" x14ac:dyDescent="0.25">
      <c r="B24" s="28" t="s">
        <v>111</v>
      </c>
      <c r="C24" s="88">
        <v>249.81</v>
      </c>
      <c r="D24" s="88">
        <v>315.27</v>
      </c>
      <c r="E24" s="88">
        <v>59.557982071333207</v>
      </c>
      <c r="F24" s="88">
        <v>75.76966521665986</v>
      </c>
      <c r="G24" s="93">
        <v>79.236844609382445</v>
      </c>
      <c r="H24" s="88">
        <v>249.81</v>
      </c>
      <c r="I24" s="88">
        <v>315.27</v>
      </c>
      <c r="J24" s="88">
        <v>59.557982071333207</v>
      </c>
      <c r="K24" s="88">
        <v>75.76966521665986</v>
      </c>
      <c r="L24" s="97">
        <v>79.236844609382445</v>
      </c>
    </row>
    <row r="25" spans="2:12" x14ac:dyDescent="0.25">
      <c r="B25" s="27" t="s">
        <v>112</v>
      </c>
      <c r="C25" s="89">
        <v>0</v>
      </c>
      <c r="D25" s="89">
        <v>144.93</v>
      </c>
      <c r="E25" s="89">
        <v>0</v>
      </c>
      <c r="F25" s="89">
        <v>34.831406666826894</v>
      </c>
      <c r="G25" s="94">
        <v>0</v>
      </c>
      <c r="H25" s="89">
        <v>0</v>
      </c>
      <c r="I25" s="89">
        <v>144.93</v>
      </c>
      <c r="J25" s="89">
        <v>0</v>
      </c>
      <c r="K25" s="89">
        <v>34.831406666826894</v>
      </c>
      <c r="L25" s="131">
        <v>0</v>
      </c>
    </row>
    <row r="26" spans="2:12" x14ac:dyDescent="0.25">
      <c r="B26" s="28" t="s">
        <v>69</v>
      </c>
      <c r="C26" s="88">
        <v>249.81</v>
      </c>
      <c r="D26" s="88">
        <v>170.34</v>
      </c>
      <c r="E26" s="88">
        <v>59.557982071333207</v>
      </c>
      <c r="F26" s="88">
        <v>40.938258549832973</v>
      </c>
      <c r="G26" s="93">
        <v>146.65375132088764</v>
      </c>
      <c r="H26" s="88">
        <v>249.81</v>
      </c>
      <c r="I26" s="88">
        <v>170.34</v>
      </c>
      <c r="J26" s="88">
        <v>59.557982071333207</v>
      </c>
      <c r="K26" s="88">
        <v>40.938258549832973</v>
      </c>
      <c r="L26" s="97">
        <v>146.65375132088764</v>
      </c>
    </row>
    <row r="27" spans="2:12" x14ac:dyDescent="0.25">
      <c r="B27" s="27" t="s">
        <v>113</v>
      </c>
      <c r="C27" s="89">
        <v>33176.97</v>
      </c>
      <c r="D27" s="89">
        <v>32038.460000000003</v>
      </c>
      <c r="E27" s="89">
        <v>7909.8250047682632</v>
      </c>
      <c r="F27" s="89">
        <v>7699.8870436684383</v>
      </c>
      <c r="G27" s="94">
        <v>103.55357279969138</v>
      </c>
      <c r="H27" s="89">
        <v>33176.97</v>
      </c>
      <c r="I27" s="89">
        <v>32038.460000000003</v>
      </c>
      <c r="J27" s="89">
        <v>7909.8250047682632</v>
      </c>
      <c r="K27" s="89">
        <v>7699.8870436684383</v>
      </c>
      <c r="L27" s="131">
        <v>103.55357279969138</v>
      </c>
    </row>
    <row r="28" spans="2:12" x14ac:dyDescent="0.25">
      <c r="B28" s="28" t="s">
        <v>114</v>
      </c>
      <c r="C28" s="88">
        <v>1799.64</v>
      </c>
      <c r="D28" s="88">
        <v>1799.64</v>
      </c>
      <c r="E28" s="88">
        <v>429.05779134083542</v>
      </c>
      <c r="F28" s="88">
        <v>432.51219688048263</v>
      </c>
      <c r="G28" s="93">
        <v>100</v>
      </c>
      <c r="H28" s="88">
        <v>1799.64</v>
      </c>
      <c r="I28" s="88">
        <v>1799.64</v>
      </c>
      <c r="J28" s="88">
        <v>429.05779134083542</v>
      </c>
      <c r="K28" s="88">
        <v>432.51219688048263</v>
      </c>
      <c r="L28" s="97">
        <v>100</v>
      </c>
    </row>
    <row r="29" spans="2:12" x14ac:dyDescent="0.25">
      <c r="C29" s="77"/>
      <c r="D29" s="77"/>
      <c r="H29" s="77"/>
      <c r="I29" s="77"/>
    </row>
    <row r="30" spans="2:12" x14ac:dyDescent="0.25">
      <c r="C30" s="77"/>
      <c r="D30" s="77"/>
      <c r="H30" s="77"/>
      <c r="I30" s="77"/>
    </row>
    <row r="31" spans="2:12" x14ac:dyDescent="0.25">
      <c r="C31" s="77"/>
      <c r="D31" s="77"/>
    </row>
    <row r="32" spans="2:12" x14ac:dyDescent="0.25">
      <c r="C32" s="77"/>
    </row>
  </sheetData>
  <mergeCells count="6">
    <mergeCell ref="B3:B4"/>
    <mergeCell ref="G3:G4"/>
    <mergeCell ref="L3:L4"/>
    <mergeCell ref="B14:B15"/>
    <mergeCell ref="G14:G15"/>
    <mergeCell ref="L14:L15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F4" sqref="F4"/>
    </sheetView>
  </sheetViews>
  <sheetFormatPr defaultRowHeight="15" x14ac:dyDescent="0.25"/>
  <cols>
    <col min="2" max="2" width="39" customWidth="1"/>
    <col min="3" max="3" width="13.5703125" customWidth="1"/>
    <col min="4" max="4" width="10.42578125" bestFit="1" customWidth="1"/>
    <col min="5" max="5" width="12.42578125" customWidth="1"/>
    <col min="6" max="6" width="12.5703125" customWidth="1"/>
  </cols>
  <sheetData>
    <row r="1" spans="1:7" x14ac:dyDescent="0.25">
      <c r="A1" s="127"/>
    </row>
    <row r="4" spans="1:7" x14ac:dyDescent="0.25">
      <c r="B4" s="161"/>
      <c r="C4" s="187" t="s">
        <v>176</v>
      </c>
      <c r="D4" s="192" t="s">
        <v>176</v>
      </c>
      <c r="E4" s="185" t="s">
        <v>177</v>
      </c>
      <c r="F4" s="185" t="s">
        <v>177</v>
      </c>
      <c r="G4" s="186"/>
    </row>
    <row r="5" spans="1:7" x14ac:dyDescent="0.25">
      <c r="B5" s="162"/>
      <c r="C5" s="188">
        <v>2015</v>
      </c>
      <c r="D5" s="193">
        <v>2014</v>
      </c>
      <c r="E5" s="184">
        <v>2015</v>
      </c>
      <c r="F5" s="189">
        <v>2014</v>
      </c>
    </row>
    <row r="6" spans="1:7" x14ac:dyDescent="0.25">
      <c r="B6" s="33" t="s">
        <v>115</v>
      </c>
      <c r="C6" s="180">
        <f>'Wybrane dane finansowe LUG S.A '!C9/'Wybrane dane finansowe LUG S.A '!C5</f>
        <v>0.3427610135632424</v>
      </c>
      <c r="D6" s="194">
        <f>'Wybrane dane finansowe LUG S.A '!D9/'Wybrane dane finansowe LUG S.A '!D5</f>
        <v>-0.10119999999999992</v>
      </c>
      <c r="E6" s="181">
        <f>'Wybrane dane finansowe LUG S.A '!H9/'Wybrane dane finansowe LUG S.A '!H5</f>
        <v>0.14948992633560279</v>
      </c>
      <c r="F6" s="190">
        <f>'Wybrane dane finansowe LUG S.A '!I9/'Wybrane dane finansowe LUG S.A '!I5</f>
        <v>-0.3921212121212122</v>
      </c>
    </row>
    <row r="7" spans="1:7" x14ac:dyDescent="0.25">
      <c r="B7" s="34" t="s">
        <v>116</v>
      </c>
      <c r="C7" s="182">
        <f>'Wybrane dane finansowe LUG S.A '!C11/'Wybrane dane finansowe LUG S.A '!C5</f>
        <v>0.34433813479129416</v>
      </c>
      <c r="D7" s="195">
        <f>'Wybrane dane finansowe LUG S.A '!D11/'Wybrane dane finansowe LUG S.A '!D5</f>
        <v>-6.1066666666666589E-2</v>
      </c>
      <c r="E7" s="183">
        <f>'Wybrane dane finansowe LUG S.A '!H11/'Wybrane dane finansowe LUG S.A '!H5</f>
        <v>0.15155810656937685</v>
      </c>
      <c r="F7" s="191">
        <f>'Wybrane dane finansowe LUG S.A '!I11/'Wybrane dane finansowe LUG S.A '!I5</f>
        <v>-0.33654545454545465</v>
      </c>
    </row>
    <row r="8" spans="1:7" x14ac:dyDescent="0.25">
      <c r="B8" s="33" t="s">
        <v>117</v>
      </c>
      <c r="C8" s="180">
        <f>'Wybrane dane finansowe LUG S.A '!C13/'Wybrane dane finansowe LUG S.A '!C5</f>
        <v>2.7960607016437109</v>
      </c>
      <c r="D8" s="194">
        <f>'Wybrane dane finansowe LUG S.A '!D13/'Wybrane dane finansowe LUG S.A '!D5</f>
        <v>3.0099111111111112</v>
      </c>
      <c r="E8" s="181">
        <f>'Wybrane dane finansowe LUG S.A '!H13/'Wybrane dane finansowe LUG S.A '!H5</f>
        <v>1.7752887319034227</v>
      </c>
      <c r="F8" s="190">
        <f>'Wybrane dane finansowe LUG S.A '!I13/'Wybrane dane finansowe LUG S.A '!I5</f>
        <v>1.7287272727272724</v>
      </c>
    </row>
    <row r="9" spans="1:7" x14ac:dyDescent="0.25">
      <c r="B9" s="34" t="s">
        <v>118</v>
      </c>
      <c r="C9" s="182">
        <f>'Wybrane dane finansowe LUG S.A '!C13/('Wybrane dane finansowe LUG S.A '!C16-'Wybrane dane finansowe LUG S.A '!C24)</f>
        <v>2.4046801139465116E-2</v>
      </c>
      <c r="D9" s="195">
        <f>'Wybrane dane finansowe LUG S.A '!D13/('Wybrane dane finansowe LUG S.A '!D16-'Wybrane dane finansowe LUG S.A '!D24)</f>
        <v>2.1138032227516559E-2</v>
      </c>
      <c r="E9" s="183">
        <f>'Wybrane dane finansowe LUG S.A '!H13/('Wybrane dane finansowe LUG S.A '!H16-'Wybrane dane finansowe LUG S.A '!H24)</f>
        <v>2.3026816493489307E-2</v>
      </c>
      <c r="F9" s="191">
        <f>'Wybrane dane finansowe LUG S.A '!I13/('Wybrane dane finansowe LUG S.A '!I16-'Wybrane dane finansowe LUG S.A '!I24)</f>
        <v>1.780609929441053E-2</v>
      </c>
    </row>
    <row r="10" spans="1:7" x14ac:dyDescent="0.25">
      <c r="B10" s="35" t="s">
        <v>119</v>
      </c>
      <c r="C10" s="180">
        <f>'Wybrane dane finansowe LUG S.A '!C13/'Wybrane dane finansowe LUG S.A '!C16</f>
        <v>2.3867090997098734E-2</v>
      </c>
      <c r="D10" s="194">
        <f>'Wybrane dane finansowe LUG S.A '!D13/'Wybrane dane finansowe LUG S.A '!D16</f>
        <v>2.093205327484652E-2</v>
      </c>
      <c r="E10" s="181">
        <f>'Wybrane dane finansowe LUG S.A '!H13/'Wybrane dane finansowe LUG S.A '!H16</f>
        <v>2.2854729052574012E-2</v>
      </c>
      <c r="F10" s="190">
        <f>'Wybrane dane finansowe LUG S.A '!I13/'Wybrane dane finansowe LUG S.A '!I16</f>
        <v>1.7632588267256975E-2</v>
      </c>
    </row>
    <row r="11" spans="1:7" x14ac:dyDescent="0.25">
      <c r="B11" s="34" t="s">
        <v>120</v>
      </c>
      <c r="C11" s="182">
        <f>'Wybrane dane finansowe LUG S.A '!C18/'Wybrane dane finansowe LUG S.A '!C26</f>
        <v>1.9537248308714625</v>
      </c>
      <c r="D11" s="195">
        <f>'Wybrane dane finansowe LUG S.A '!D18/'Wybrane dane finansowe LUG S.A '!D26</f>
        <v>5.2182106375484327</v>
      </c>
      <c r="E11" s="183">
        <f>'Wybrane dane finansowe LUG S.A '!H18/'Wybrane dane finansowe LUG S.A '!H26</f>
        <v>1.9537248308714625</v>
      </c>
      <c r="F11" s="191">
        <f>'Wybrane dane finansowe LUG S.A '!I18/'Wybrane dane finansowe LUG S.A '!I26</f>
        <v>5.2182106375484327</v>
      </c>
    </row>
    <row r="12" spans="1:7" x14ac:dyDescent="0.25">
      <c r="B12" s="33" t="s">
        <v>121</v>
      </c>
      <c r="C12" s="180">
        <f>'Wybrane dane finansowe LUG S.A '!C24/'Wybrane dane finansowe LUG S.A '!C16</f>
        <v>7.47334921281679E-3</v>
      </c>
      <c r="D12" s="194">
        <f>'Wybrane dane finansowe LUG S.A '!D24/'Wybrane dane finansowe LUG S.A '!D16</f>
        <v>9.7444715029766284E-3</v>
      </c>
      <c r="E12" s="181">
        <f>'Wybrane dane finansowe LUG S.A '!H24/'Wybrane dane finansowe LUG S.A '!H16</f>
        <v>7.47334921281679E-3</v>
      </c>
      <c r="F12" s="190">
        <f>'Wybrane dane finansowe LUG S.A '!I24/'Wybrane dane finansowe LUG S.A '!I16</f>
        <v>9.7444715029766284E-3</v>
      </c>
    </row>
  </sheetData>
  <mergeCells count="1">
    <mergeCell ref="B4:B5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"/>
  <sheetViews>
    <sheetView tabSelected="1" workbookViewId="0">
      <selection activeCell="H18" sqref="H18"/>
    </sheetView>
  </sheetViews>
  <sheetFormatPr defaultRowHeight="15" x14ac:dyDescent="0.25"/>
  <cols>
    <col min="3" max="3" width="23.42578125" customWidth="1"/>
    <col min="4" max="4" width="23" customWidth="1"/>
    <col min="5" max="5" width="22.140625" bestFit="1" customWidth="1"/>
  </cols>
  <sheetData>
    <row r="2" spans="2:5" ht="15.75" thickBot="1" x14ac:dyDescent="0.3"/>
    <row r="3" spans="2:5" ht="15.75" thickTop="1" x14ac:dyDescent="0.25">
      <c r="B3" s="163"/>
      <c r="C3" s="39" t="s">
        <v>122</v>
      </c>
      <c r="D3" s="39" t="s">
        <v>123</v>
      </c>
      <c r="E3" s="44" t="s">
        <v>123</v>
      </c>
    </row>
    <row r="4" spans="2:5" x14ac:dyDescent="0.25">
      <c r="B4" s="164"/>
      <c r="C4" s="38" t="s">
        <v>161</v>
      </c>
      <c r="D4" s="38" t="s">
        <v>176</v>
      </c>
      <c r="E4" s="45" t="s">
        <v>177</v>
      </c>
    </row>
    <row r="5" spans="2:5" x14ac:dyDescent="0.25">
      <c r="B5" s="40">
        <v>2014</v>
      </c>
      <c r="C5" s="36">
        <v>4.1608999999999998</v>
      </c>
      <c r="D5" s="37">
        <v>4.1674333333333333</v>
      </c>
      <c r="E5" s="126">
        <v>4.1784333333333334</v>
      </c>
    </row>
    <row r="6" spans="2:5" ht="15.75" thickBot="1" x14ac:dyDescent="0.3">
      <c r="B6" s="41">
        <v>2015</v>
      </c>
      <c r="C6" s="42">
        <v>4.1943999999999999</v>
      </c>
      <c r="D6" s="125">
        <v>4.1193999999999997</v>
      </c>
      <c r="E6" s="43">
        <v>4.1341333333333337</v>
      </c>
    </row>
    <row r="7" spans="2:5" ht="15.75" thickTop="1" x14ac:dyDescent="0.25"/>
  </sheetData>
  <mergeCells count="1">
    <mergeCell ref="B3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RZiS LUG S.A.</vt:lpstr>
      <vt:lpstr>Sk. spr.z cał.doch. LUG S.A.</vt:lpstr>
      <vt:lpstr>Bilans LUG S.A.</vt:lpstr>
      <vt:lpstr>Zest.zmian w kap.wł. LUG S.A.</vt:lpstr>
      <vt:lpstr>Rach.przep.pienięż LUG S.A.</vt:lpstr>
      <vt:lpstr>Wybrane dane finansowe LUG S.A </vt:lpstr>
      <vt:lpstr>Wskaźniki finansowe LUG S.A.</vt:lpstr>
      <vt:lpstr>Kursy walut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Marta</cp:lastModifiedBy>
  <cp:lastPrinted>2015-04-29T09:02:47Z</cp:lastPrinted>
  <dcterms:created xsi:type="dcterms:W3CDTF">2013-11-04T11:55:12Z</dcterms:created>
  <dcterms:modified xsi:type="dcterms:W3CDTF">2015-08-14T08:06:26Z</dcterms:modified>
</cp:coreProperties>
</file>