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0335" windowHeight="8115" activeTab="0"/>
  </bookViews>
  <sheets>
    <sheet name="wybrane dane - skonsolidowane" sheetId="1" r:id="rId1"/>
    <sheet name="wybrane dane - LUG SA" sheetId="2" r:id="rId2"/>
    <sheet name="wybrane dane - LLF" sheetId="3" r:id="rId3"/>
    <sheet name="kursy euro" sheetId="4" r:id="rId4"/>
    <sheet name="wskaźniki" sheetId="5" r:id="rId5"/>
    <sheet name="przepływy pieniężne" sheetId="6" r:id="rId6"/>
  </sheets>
  <definedNames>
    <definedName name="_xlnm.Print_Area" localSheetId="5">'przepływy pieniężne'!$A$1:$E$26</definedName>
    <definedName name="_xlnm.Print_Area" localSheetId="2">'wybrane dane - LLF'!$A$1:$K$38</definedName>
    <definedName name="_xlnm.Print_Area" localSheetId="1">'wybrane dane - LUG SA'!$A$1:$K$38</definedName>
  </definedNames>
  <calcPr fullCalcOnLoad="1"/>
</workbook>
</file>

<file path=xl/sharedStrings.xml><?xml version="1.0" encoding="utf-8"?>
<sst xmlns="http://schemas.openxmlformats.org/spreadsheetml/2006/main" count="267" uniqueCount="65">
  <si>
    <t>Średni kurs euro w okresie</t>
  </si>
  <si>
    <t>Kurs euro na dzień bilansowy</t>
  </si>
  <si>
    <t>Dynamika (PLN)</t>
  </si>
  <si>
    <t>Przychody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</si>
  <si>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</si>
  <si>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</si>
  <si>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</si>
  <si>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</si>
  <si>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</si>
  <si>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</si>
  <si>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</si>
  <si>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</si>
  <si>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</si>
  <si>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</si>
  <si>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</si>
  <si>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</si>
  <si>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</si>
  <si>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</si>
  <si>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</si>
  <si>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</si>
  <si>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</si>
  <si>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</si>
  <si>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</si>
  <si>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</si>
  <si>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</si>
  <si>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</si>
  <si>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</si>
  <si>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</si>
  <si>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</si>
  <si>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</si>
  <si>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</si>
  <si>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</si>
  <si>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Dynamika    (PLN)</t>
  </si>
  <si>
    <t>2011 PLN</t>
  </si>
  <si>
    <t>2011 EUR</t>
  </si>
  <si>
    <t>,</t>
  </si>
  <si>
    <t>Wybrane jednostkowe dane finansowe wg MSR - LUG S.A. za 2012 r. i dane porównawcze za 2011 r. (w tys. zł)</t>
  </si>
  <si>
    <t>2012 PLN</t>
  </si>
  <si>
    <t>2012 EUR</t>
  </si>
  <si>
    <t>Wybrane dane finansowe spółki zależnej Emitenta wg MSR - LUG Light Factory Sp. z o.o. za 2012r. oraz dane porównawcze za 2011r. (w tys. zł)</t>
  </si>
  <si>
    <t>*</t>
  </si>
  <si>
    <t>Wybrane skonsolidowane dane finansowe wg MSR - Grupy Kapitałowej wg LUG S.A. za 2012r. oraz dane porównawcze za 2011r. (w tys. zł)</t>
  </si>
  <si>
    <t xml:space="preserve">Wybrane jednostkowe wskaźniki finansowe LUG S.A. za 2012r. oraz wskaźniki porównawcze za 2011r. </t>
  </si>
  <si>
    <t xml:space="preserve">Wybrane skonsolidowane wskaźniki finansowe Grupy Kapitałowej LUG S.A. za 2012r. oraz wskaźniki porównawcze za 2011r. </t>
  </si>
  <si>
    <t xml:space="preserve">Wybrane jednostkowe wskaźniki finansowe  spółki zależnej Emitenta - LUG Light Factory Sp. z o.o. za 2012r. oraz wskaźniki porównawcze za 2011r. </t>
  </si>
  <si>
    <t>Wskaźnik rentowności kapitału własnego (ROE)</t>
  </si>
  <si>
    <t>Wskaźnik rentowności majątku (ROA)</t>
  </si>
  <si>
    <t>Jednostkowe przepływy pieniężne LUG S.A. za 2012r. oraz dane porównawcze za 2011r. (w tys. zł)</t>
  </si>
  <si>
    <t>Skonsolidowane przepływy pieniężne Grupy Kapitałowej LUG S.A.  za 2012r. oraz dane porównawcze za 2011r. (w tys. zł)</t>
  </si>
  <si>
    <t>Przepływy pieniężne spółki zależnej Emiteta - LUG Light Factory Sp. z o.o. 2012r. oraz dane porównawcze 2011r. (w tys. zł)</t>
  </si>
  <si>
    <t>Bilans</t>
  </si>
  <si>
    <t>1) spadek wartości aktywów trwałych - odpisy amortyzacyjne</t>
  </si>
  <si>
    <t>2) zapasy w 2012 równe zero - sprzedaż zapasów w czwartym kwartale 2011</t>
  </si>
  <si>
    <t>RZiS</t>
  </si>
  <si>
    <t>4Q</t>
  </si>
  <si>
    <t>1 - 4 Q</t>
  </si>
  <si>
    <t>Zysk (strata) ze sprzedaży netto</t>
  </si>
  <si>
    <t>Zysk (strata) ze sprzedaży brutto</t>
  </si>
  <si>
    <t>3) spadek należności krótkoterminowych w 2012 - spłata nalezności przez dłużników</t>
  </si>
  <si>
    <t>4) zobowiazania 2012 na podabnym poziomie co 2011</t>
  </si>
  <si>
    <t>wynik operacyjny i netto w 2011  i 2012 był dodatni ponieważ  w czerwcu 2011 LUG SA otrzymało dywidendę za 2010 rok. od LLF - 600 tys. a w 2012 za 2011 1.800 tys.</t>
  </si>
  <si>
    <t>przychody za sprzedaży na porównywalnym poziomie</t>
  </si>
  <si>
    <t>(31.12.)</t>
  </si>
  <si>
    <t>1-4 Q</t>
  </si>
  <si>
    <t>31.12.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</si>
</sst>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zcionka tekstu podstawowego"/>
      <family val="2"/>
    </font>
    <font>
      <sz val="9"/>
      <color indexed="10"/>
      <name val="Czcionka tekstu podstawowego"/>
      <family val="2"/>
    </font>
    <font>
      <b/>
      <sz val="9"/>
      <color indexed="63"/>
      <name val="Calibri"/>
      <family val="2"/>
    </font>
    <font>
      <b/>
      <sz val="9"/>
      <color indexed="60"/>
      <name val="Calibri"/>
      <family val="2"/>
    </font>
    <font>
      <b/>
      <sz val="10"/>
      <color indexed="63"/>
      <name val="Calibri"/>
      <family val="2"/>
    </font>
    <font>
      <b/>
      <sz val="9"/>
      <color indexed="25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b/>
      <sz val="9"/>
      <color theme="1" tint="0.34999001026153564"/>
      <name val="Calibri"/>
      <family val="2"/>
    </font>
    <font>
      <b/>
      <sz val="9"/>
      <color rgb="FFC00000"/>
      <name val="Calibri"/>
      <family val="2"/>
    </font>
    <font>
      <b/>
      <sz val="10"/>
      <color theme="1" tint="0.34999001026153564"/>
      <name val="Calibri"/>
      <family val="2"/>
    </font>
    <font>
      <b/>
      <sz val="9"/>
      <color rgb="FFE31E2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2" fillId="2" borderId="20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/>
    </xf>
    <xf numFmtId="0" fontId="62" fillId="2" borderId="22" xfId="0" applyFont="1" applyFill="1" applyBorder="1" applyAlignment="1">
      <alignment horizontal="center" vertical="center"/>
    </xf>
    <xf numFmtId="0" fontId="62" fillId="2" borderId="23" xfId="0" applyFont="1" applyFill="1" applyBorder="1" applyAlignment="1">
      <alignment horizontal="center" vertical="center"/>
    </xf>
    <xf numFmtId="0" fontId="63" fillId="3" borderId="24" xfId="0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171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26" xfId="0" applyFont="1" applyFill="1" applyBorder="1" applyAlignment="1">
      <alignment horizontal="lef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center" wrapText="1"/>
    </xf>
    <xf numFmtId="0" fontId="66" fillId="33" borderId="30" xfId="0" applyFont="1" applyFill="1" applyBorder="1" applyAlignment="1">
      <alignment horizontal="center"/>
    </xf>
    <xf numFmtId="0" fontId="66" fillId="33" borderId="31" xfId="0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right" vertical="center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top"/>
    </xf>
    <xf numFmtId="0" fontId="66" fillId="33" borderId="36" xfId="0" applyFont="1" applyFill="1" applyBorder="1" applyAlignment="1">
      <alignment horizontal="center" vertical="top"/>
    </xf>
    <xf numFmtId="0" fontId="67" fillId="3" borderId="35" xfId="0" applyFont="1" applyFill="1" applyBorder="1" applyAlignment="1">
      <alignment horizontal="center" vertical="top"/>
    </xf>
    <xf numFmtId="0" fontId="67" fillId="3" borderId="36" xfId="0" applyFont="1" applyFill="1" applyBorder="1" applyAlignment="1">
      <alignment horizontal="center" vertical="top"/>
    </xf>
    <xf numFmtId="0" fontId="67" fillId="3" borderId="37" xfId="0" applyFont="1" applyFill="1" applyBorder="1" applyAlignment="1">
      <alignment horizontal="center" vertical="top"/>
    </xf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 vertical="center"/>
    </xf>
    <xf numFmtId="4" fontId="9" fillId="0" borderId="39" xfId="0" applyNumberFormat="1" applyFont="1" applyFill="1" applyBorder="1" applyAlignment="1">
      <alignment horizontal="right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 horizontal="right"/>
    </xf>
    <xf numFmtId="4" fontId="9" fillId="0" borderId="40" xfId="0" applyNumberFormat="1" applyFont="1" applyFill="1" applyBorder="1" applyAlignment="1">
      <alignment horizontal="right"/>
    </xf>
    <xf numFmtId="0" fontId="67" fillId="3" borderId="30" xfId="0" applyFont="1" applyFill="1" applyBorder="1" applyAlignment="1">
      <alignment horizontal="center"/>
    </xf>
    <xf numFmtId="0" fontId="67" fillId="3" borderId="31" xfId="0" applyFont="1" applyFill="1" applyBorder="1" applyAlignment="1">
      <alignment horizontal="center"/>
    </xf>
    <xf numFmtId="0" fontId="67" fillId="3" borderId="41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left" vertical="center"/>
    </xf>
    <xf numFmtId="4" fontId="9" fillId="34" borderId="28" xfId="0" applyNumberFormat="1" applyFont="1" applyFill="1" applyBorder="1" applyAlignment="1">
      <alignment horizontal="right" vertical="center"/>
    </xf>
    <xf numFmtId="4" fontId="9" fillId="34" borderId="27" xfId="0" applyNumberFormat="1" applyFont="1" applyFill="1" applyBorder="1" applyAlignment="1">
      <alignment horizontal="right" vertical="center"/>
    </xf>
    <xf numFmtId="4" fontId="9" fillId="34" borderId="29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right"/>
    </xf>
    <xf numFmtId="4" fontId="9" fillId="34" borderId="27" xfId="0" applyNumberFormat="1" applyFont="1" applyFill="1" applyBorder="1" applyAlignment="1">
      <alignment horizontal="right"/>
    </xf>
    <xf numFmtId="4" fontId="9" fillId="34" borderId="29" xfId="0" applyNumberFormat="1" applyFont="1" applyFill="1" applyBorder="1" applyAlignment="1">
      <alignment horizontal="right"/>
    </xf>
    <xf numFmtId="4" fontId="9" fillId="34" borderId="29" xfId="0" applyNumberFormat="1" applyFont="1" applyFill="1" applyBorder="1" applyAlignment="1">
      <alignment horizontal="center" wrapText="1"/>
    </xf>
    <xf numFmtId="4" fontId="9" fillId="34" borderId="32" xfId="0" applyNumberFormat="1" applyFont="1" applyFill="1" applyBorder="1" applyAlignment="1">
      <alignment horizontal="right"/>
    </xf>
    <xf numFmtId="4" fontId="9" fillId="34" borderId="33" xfId="0" applyNumberFormat="1" applyFont="1" applyFill="1" applyBorder="1" applyAlignment="1">
      <alignment horizontal="right"/>
    </xf>
    <xf numFmtId="4" fontId="9" fillId="34" borderId="34" xfId="0" applyNumberFormat="1" applyFont="1" applyFill="1" applyBorder="1" applyAlignment="1">
      <alignment horizontal="center" wrapText="1"/>
    </xf>
    <xf numFmtId="4" fontId="9" fillId="34" borderId="34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justify" vertical="center"/>
    </xf>
    <xf numFmtId="0" fontId="67" fillId="3" borderId="43" xfId="0" applyFont="1" applyFill="1" applyBorder="1" applyAlignment="1">
      <alignment horizontal="center"/>
    </xf>
    <xf numFmtId="0" fontId="63" fillId="3" borderId="44" xfId="0" applyFont="1" applyFill="1" applyBorder="1" applyAlignment="1">
      <alignment horizontal="center" vertical="top"/>
    </xf>
    <xf numFmtId="10" fontId="9" fillId="0" borderId="26" xfId="0" applyNumberFormat="1" applyFont="1" applyFill="1" applyBorder="1" applyAlignment="1">
      <alignment horizontal="center"/>
    </xf>
    <xf numFmtId="10" fontId="9" fillId="0" borderId="45" xfId="0" applyNumberFormat="1" applyFont="1" applyFill="1" applyBorder="1" applyAlignment="1">
      <alignment horizontal="center"/>
    </xf>
    <xf numFmtId="10" fontId="6" fillId="0" borderId="26" xfId="0" applyNumberFormat="1" applyFont="1" applyFill="1" applyBorder="1" applyAlignment="1">
      <alignment horizontal="center"/>
    </xf>
    <xf numFmtId="10" fontId="6" fillId="0" borderId="4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justify" vertical="center"/>
    </xf>
    <xf numFmtId="0" fontId="66" fillId="33" borderId="43" xfId="0" applyFont="1" applyFill="1" applyBorder="1" applyAlignment="1">
      <alignment horizontal="center"/>
    </xf>
    <xf numFmtId="0" fontId="66" fillId="33" borderId="46" xfId="0" applyFont="1" applyFill="1" applyBorder="1" applyAlignment="1">
      <alignment horizontal="center"/>
    </xf>
    <xf numFmtId="0" fontId="68" fillId="33" borderId="44" xfId="0" applyFont="1" applyFill="1" applyBorder="1" applyAlignment="1">
      <alignment horizontal="center" vertical="top"/>
    </xf>
    <xf numFmtId="0" fontId="68" fillId="33" borderId="47" xfId="0" applyFont="1" applyFill="1" applyBorder="1" applyAlignment="1">
      <alignment horizontal="center" vertical="top"/>
    </xf>
    <xf numFmtId="0" fontId="10" fillId="34" borderId="26" xfId="0" applyFont="1" applyFill="1" applyBorder="1" applyAlignment="1">
      <alignment horizontal="justify" vertical="center"/>
    </xf>
    <xf numFmtId="10" fontId="9" fillId="34" borderId="26" xfId="0" applyNumberFormat="1" applyFont="1" applyFill="1" applyBorder="1" applyAlignment="1">
      <alignment horizontal="center"/>
    </xf>
    <xf numFmtId="10" fontId="9" fillId="34" borderId="45" xfId="0" applyNumberFormat="1" applyFont="1" applyFill="1" applyBorder="1" applyAlignment="1">
      <alignment horizontal="center"/>
    </xf>
    <xf numFmtId="0" fontId="10" fillId="34" borderId="26" xfId="0" applyFont="1" applyFill="1" applyBorder="1" applyAlignment="1">
      <alignment horizontal="justify"/>
    </xf>
    <xf numFmtId="0" fontId="66" fillId="33" borderId="33" xfId="0" applyFont="1" applyFill="1" applyBorder="1" applyAlignment="1">
      <alignment horizontal="center" vertical="top"/>
    </xf>
    <xf numFmtId="0" fontId="69" fillId="3" borderId="33" xfId="0" applyFont="1" applyFill="1" applyBorder="1" applyAlignment="1">
      <alignment horizontal="center" vertical="top"/>
    </xf>
    <xf numFmtId="4" fontId="9" fillId="0" borderId="48" xfId="0" applyNumberFormat="1" applyFont="1" applyFill="1" applyBorder="1" applyAlignment="1">
      <alignment horizontal="center" wrapText="1"/>
    </xf>
    <xf numFmtId="4" fontId="9" fillId="0" borderId="49" xfId="0" applyNumberFormat="1" applyFont="1" applyFill="1" applyBorder="1" applyAlignment="1">
      <alignment horizontal="center" wrapText="1"/>
    </xf>
    <xf numFmtId="4" fontId="9" fillId="34" borderId="49" xfId="0" applyNumberFormat="1" applyFont="1" applyFill="1" applyBorder="1" applyAlignment="1">
      <alignment horizontal="center" wrapText="1"/>
    </xf>
    <xf numFmtId="4" fontId="9" fillId="34" borderId="48" xfId="0" applyNumberFormat="1" applyFont="1" applyFill="1" applyBorder="1" applyAlignment="1">
      <alignment horizontal="center" wrapText="1"/>
    </xf>
    <xf numFmtId="4" fontId="9" fillId="0" borderId="50" xfId="0" applyNumberFormat="1" applyFont="1" applyFill="1" applyBorder="1" applyAlignment="1">
      <alignment horizontal="center" wrapText="1"/>
    </xf>
    <xf numFmtId="4" fontId="9" fillId="34" borderId="51" xfId="0" applyNumberFormat="1" applyFont="1" applyFill="1" applyBorder="1" applyAlignment="1">
      <alignment horizontal="center" wrapText="1"/>
    </xf>
    <xf numFmtId="4" fontId="9" fillId="34" borderId="52" xfId="0" applyNumberFormat="1" applyFont="1" applyFill="1" applyBorder="1" applyAlignment="1">
      <alignment horizontal="right"/>
    </xf>
    <xf numFmtId="4" fontId="9" fillId="34" borderId="53" xfId="0" applyNumberFormat="1" applyFont="1" applyFill="1" applyBorder="1" applyAlignment="1">
      <alignment horizontal="right"/>
    </xf>
    <xf numFmtId="4" fontId="9" fillId="34" borderId="54" xfId="0" applyNumberFormat="1" applyFont="1" applyFill="1" applyBorder="1" applyAlignment="1">
      <alignment horizontal="center" wrapText="1"/>
    </xf>
    <xf numFmtId="4" fontId="9" fillId="34" borderId="54" xfId="0" applyNumberFormat="1" applyFont="1" applyFill="1" applyBorder="1" applyAlignment="1">
      <alignment horizontal="right"/>
    </xf>
    <xf numFmtId="0" fontId="10" fillId="34" borderId="42" xfId="0" applyFont="1" applyFill="1" applyBorder="1" applyAlignment="1">
      <alignment horizontal="justify" vertical="center"/>
    </xf>
    <xf numFmtId="10" fontId="9" fillId="34" borderId="55" xfId="0" applyNumberFormat="1" applyFont="1" applyFill="1" applyBorder="1" applyAlignment="1">
      <alignment horizontal="center"/>
    </xf>
    <xf numFmtId="0" fontId="66" fillId="33" borderId="39" xfId="0" applyFont="1" applyFill="1" applyBorder="1" applyAlignment="1">
      <alignment horizontal="center"/>
    </xf>
    <xf numFmtId="0" fontId="69" fillId="3" borderId="3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left" vertical="center"/>
    </xf>
    <xf numFmtId="4" fontId="9" fillId="34" borderId="27" xfId="0" applyNumberFormat="1" applyFont="1" applyFill="1" applyBorder="1" applyAlignment="1">
      <alignment horizontal="center" vertical="center"/>
    </xf>
    <xf numFmtId="4" fontId="9" fillId="34" borderId="27" xfId="0" applyNumberFormat="1" applyFont="1" applyFill="1" applyBorder="1" applyAlignment="1">
      <alignment horizontal="center" wrapText="1"/>
    </xf>
    <xf numFmtId="0" fontId="67" fillId="3" borderId="3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4" fontId="9" fillId="0" borderId="27" xfId="0" applyNumberFormat="1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4" fontId="9" fillId="33" borderId="45" xfId="0" applyNumberFormat="1" applyFont="1" applyFill="1" applyBorder="1" applyAlignment="1">
      <alignment horizontal="center"/>
    </xf>
    <xf numFmtId="0" fontId="67" fillId="3" borderId="33" xfId="0" applyFont="1" applyFill="1" applyBorder="1" applyAlignment="1">
      <alignment horizontal="center" vertical="top"/>
    </xf>
    <xf numFmtId="4" fontId="9" fillId="33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justify"/>
    </xf>
    <xf numFmtId="0" fontId="10" fillId="0" borderId="26" xfId="0" applyFont="1" applyFill="1" applyBorder="1" applyAlignment="1">
      <alignment horizontal="justify"/>
    </xf>
    <xf numFmtId="0" fontId="10" fillId="0" borderId="26" xfId="0" applyFont="1" applyFill="1" applyBorder="1" applyAlignment="1">
      <alignment horizontal="left"/>
    </xf>
    <xf numFmtId="0" fontId="66" fillId="33" borderId="56" xfId="0" applyFont="1" applyFill="1" applyBorder="1" applyAlignment="1">
      <alignment horizontal="center" vertical="center" wrapText="1"/>
    </xf>
    <xf numFmtId="0" fontId="66" fillId="33" borderId="54" xfId="0" applyFont="1" applyFill="1" applyBorder="1" applyAlignment="1">
      <alignment horizontal="center" vertical="center" wrapText="1"/>
    </xf>
    <xf numFmtId="0" fontId="67" fillId="3" borderId="57" xfId="0" applyFont="1" applyFill="1" applyBorder="1" applyAlignment="1">
      <alignment horizontal="center" vertical="center" wrapText="1"/>
    </xf>
    <xf numFmtId="0" fontId="67" fillId="3" borderId="5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justify"/>
    </xf>
    <xf numFmtId="0" fontId="10" fillId="0" borderId="45" xfId="0" applyFont="1" applyFill="1" applyBorder="1" applyAlignment="1">
      <alignment horizontal="justify"/>
    </xf>
    <xf numFmtId="0" fontId="66" fillId="33" borderId="27" xfId="0" applyFont="1" applyFill="1" applyBorder="1" applyAlignment="1">
      <alignment horizontal="center" vertical="center" wrapText="1"/>
    </xf>
    <xf numFmtId="0" fontId="69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2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0" fillId="0" borderId="44" xfId="0" applyFont="1" applyFill="1" applyBorder="1" applyAlignment="1">
      <alignment horizontal="justify" vertical="top"/>
    </xf>
    <xf numFmtId="0" fontId="10" fillId="0" borderId="26" xfId="0" applyFont="1" applyFill="1" applyBorder="1" applyAlignment="1">
      <alignment horizontal="justify" vertical="top"/>
    </xf>
    <xf numFmtId="0" fontId="9" fillId="0" borderId="44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104775</xdr:rowOff>
    </xdr:from>
    <xdr:to>
      <xdr:col>10</xdr:col>
      <xdr:colOff>771525</xdr:colOff>
      <xdr:row>34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886700" y="104775"/>
          <a:ext cx="534352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0" zoomScaleNormal="90" zoomScalePageLayoutView="0" workbookViewId="0" topLeftCell="A1">
      <selection activeCell="B25" sqref="B25:C25"/>
    </sheetView>
  </sheetViews>
  <sheetFormatPr defaultColWidth="8.796875" defaultRowHeight="14.25"/>
  <cols>
    <col min="1" max="1" width="34.5" style="0" customWidth="1"/>
    <col min="2" max="11" width="8.8984375" style="0" customWidth="1"/>
  </cols>
  <sheetData>
    <row r="1" spans="1:7" ht="15.75">
      <c r="A1" s="1" t="s">
        <v>41</v>
      </c>
      <c r="B1" s="2"/>
      <c r="C1" s="2"/>
      <c r="D1" s="2"/>
      <c r="E1" s="2"/>
      <c r="F1" s="2"/>
      <c r="G1" s="2"/>
    </row>
    <row r="3" spans="1:12" ht="14.25" customHeight="1">
      <c r="A3" s="134"/>
      <c r="B3" s="111" t="s">
        <v>54</v>
      </c>
      <c r="C3" s="111" t="s">
        <v>54</v>
      </c>
      <c r="D3" s="111" t="s">
        <v>54</v>
      </c>
      <c r="E3" s="111" t="s">
        <v>54</v>
      </c>
      <c r="F3" s="136" t="s">
        <v>2</v>
      </c>
      <c r="G3" s="112" t="s">
        <v>55</v>
      </c>
      <c r="H3" s="112" t="s">
        <v>55</v>
      </c>
      <c r="I3" s="112" t="s">
        <v>55</v>
      </c>
      <c r="J3" s="112" t="s">
        <v>55</v>
      </c>
      <c r="K3" s="137" t="s">
        <v>32</v>
      </c>
      <c r="L3" s="138"/>
    </row>
    <row r="4" spans="1:12" ht="15" customHeight="1">
      <c r="A4" s="135"/>
      <c r="B4" s="97" t="s">
        <v>37</v>
      </c>
      <c r="C4" s="97" t="s">
        <v>33</v>
      </c>
      <c r="D4" s="97" t="s">
        <v>38</v>
      </c>
      <c r="E4" s="97" t="s">
        <v>34</v>
      </c>
      <c r="F4" s="136"/>
      <c r="G4" s="98" t="s">
        <v>37</v>
      </c>
      <c r="H4" s="98" t="s">
        <v>33</v>
      </c>
      <c r="I4" s="98" t="s">
        <v>38</v>
      </c>
      <c r="J4" s="98" t="s">
        <v>34</v>
      </c>
      <c r="K4" s="137"/>
      <c r="L4" s="138"/>
    </row>
    <row r="5" spans="1:12" ht="15">
      <c r="A5" s="113" t="s">
        <v>3</v>
      </c>
      <c r="B5" s="40">
        <v>31540.32</v>
      </c>
      <c r="C5" s="40">
        <v>29801.94</v>
      </c>
      <c r="D5" s="40">
        <f>B5/'kursy euro'!$C$4</f>
        <v>7674.230516557581</v>
      </c>
      <c r="E5" s="40">
        <f>C5/'kursy euro'!$C$3</f>
        <v>6717.443931026711</v>
      </c>
      <c r="F5" s="114">
        <f>(B5/C5)*100</f>
        <v>105.83311019349748</v>
      </c>
      <c r="G5" s="41">
        <v>102009.98</v>
      </c>
      <c r="H5" s="41">
        <v>94527.41</v>
      </c>
      <c r="I5" s="41">
        <f>G5/'kursy euro'!$D$4</f>
        <v>24441.724170979487</v>
      </c>
      <c r="J5" s="41">
        <f>H5/'kursy euro'!$D$3</f>
        <v>22832.15622811043</v>
      </c>
      <c r="K5" s="115">
        <f>(G5/H5)*100</f>
        <v>107.9157675006646</v>
      </c>
      <c r="L5" s="3"/>
    </row>
    <row r="6" spans="1:12" ht="15">
      <c r="A6" s="116" t="s">
        <v>28</v>
      </c>
      <c r="B6" s="71">
        <v>843.5799999999999</v>
      </c>
      <c r="C6" s="71">
        <v>1624.99</v>
      </c>
      <c r="D6" s="71">
        <f>B6/'kursy euro'!$C$4</f>
        <v>205.25560232609067</v>
      </c>
      <c r="E6" s="71">
        <f>C6/'kursy euro'!$C$3</f>
        <v>366.27747097937566</v>
      </c>
      <c r="F6" s="117">
        <f aca="true" t="shared" si="0" ref="F6:F13">(B6/C6)*100</f>
        <v>51.91293484882984</v>
      </c>
      <c r="G6" s="74">
        <v>3294.15</v>
      </c>
      <c r="H6" s="74">
        <v>3224.52</v>
      </c>
      <c r="I6" s="74">
        <f>G6/'kursy euro'!$D$4</f>
        <v>789.2826336975272</v>
      </c>
      <c r="J6" s="74">
        <f>H6/'kursy euro'!$D$3</f>
        <v>778.8507523972851</v>
      </c>
      <c r="K6" s="118">
        <f aca="true" t="shared" si="1" ref="K6:K13">(G6/H6)*100</f>
        <v>102.15939116519668</v>
      </c>
      <c r="L6" s="3"/>
    </row>
    <row r="7" spans="1:12" ht="15">
      <c r="A7" s="113" t="s">
        <v>57</v>
      </c>
      <c r="B7" s="40">
        <v>8313.650000000001</v>
      </c>
      <c r="C7" s="40">
        <v>8588.379999999997</v>
      </c>
      <c r="D7" s="40">
        <f>B7/'kursy euro'!$C$4</f>
        <v>2022.8351054770194</v>
      </c>
      <c r="E7" s="40">
        <f>C7/'kursy euro'!$C$3</f>
        <v>1935.8458244111346</v>
      </c>
      <c r="F7" s="114">
        <f t="shared" si="0"/>
        <v>96.8011429396464</v>
      </c>
      <c r="G7" s="41">
        <v>29195.02</v>
      </c>
      <c r="H7" s="41">
        <v>27675.87</v>
      </c>
      <c r="I7" s="41">
        <f>G7/'kursy euro'!$D$4</f>
        <v>6995.16484569676</v>
      </c>
      <c r="J7" s="41">
        <f>H7/'kursy euro'!$D$3</f>
        <v>6684.831284268495</v>
      </c>
      <c r="K7" s="115">
        <f t="shared" si="1"/>
        <v>105.48907766946442</v>
      </c>
      <c r="L7" s="3"/>
    </row>
    <row r="8" spans="1:12" ht="15">
      <c r="A8" s="116" t="s">
        <v>56</v>
      </c>
      <c r="B8" s="71">
        <v>476.0499999999997</v>
      </c>
      <c r="C8" s="71">
        <v>2493.3699999999994</v>
      </c>
      <c r="D8" s="71">
        <f>B8/'kursy euro'!$C$4</f>
        <v>115.83006885812301</v>
      </c>
      <c r="E8" s="71">
        <f>C8/'kursy euro'!$C$3</f>
        <v>562.0128479657387</v>
      </c>
      <c r="F8" s="117">
        <f t="shared" si="0"/>
        <v>19.09263366447819</v>
      </c>
      <c r="G8" s="74">
        <v>2783.68</v>
      </c>
      <c r="H8" s="74">
        <v>5521.23</v>
      </c>
      <c r="I8" s="74">
        <f>G8/'kursy euro'!$D$4</f>
        <v>666.9733563350584</v>
      </c>
      <c r="J8" s="74">
        <f>H8/'kursy euro'!$D$3</f>
        <v>1333.5982222651626</v>
      </c>
      <c r="K8" s="118">
        <f t="shared" si="1"/>
        <v>50.417751117051814</v>
      </c>
      <c r="L8" s="3"/>
    </row>
    <row r="9" spans="1:12" ht="15">
      <c r="A9" s="113" t="s">
        <v>4</v>
      </c>
      <c r="B9" s="40">
        <v>561.29</v>
      </c>
      <c r="C9" s="40">
        <v>2576.12</v>
      </c>
      <c r="D9" s="40">
        <f>B9/'kursy euro'!$C$4</f>
        <v>136.57023285238083</v>
      </c>
      <c r="E9" s="40">
        <f>C9/'kursy euro'!$C$3</f>
        <v>580.6649385777076</v>
      </c>
      <c r="F9" s="114">
        <f t="shared" si="0"/>
        <v>21.78819309659488</v>
      </c>
      <c r="G9" s="41">
        <v>3148.06</v>
      </c>
      <c r="H9" s="41">
        <v>5935.68</v>
      </c>
      <c r="I9" s="41">
        <f>G9/'kursy euro'!$D$4</f>
        <v>754.2792792792792</v>
      </c>
      <c r="J9" s="41">
        <f>H9/'kursy euro'!$D$3</f>
        <v>1433.704499891307</v>
      </c>
      <c r="K9" s="115">
        <f t="shared" si="1"/>
        <v>53.03621489029058</v>
      </c>
      <c r="L9" s="3"/>
    </row>
    <row r="10" spans="1:12" ht="15">
      <c r="A10" s="116" t="s">
        <v>5</v>
      </c>
      <c r="B10" s="71">
        <v>373.94000000000005</v>
      </c>
      <c r="C10" s="71">
        <v>1457.6799999999998</v>
      </c>
      <c r="D10" s="71">
        <f>B10/'kursy euro'!$C$4</f>
        <v>90.98518212121951</v>
      </c>
      <c r="E10" s="71">
        <f>C10/'kursy euro'!$C$3</f>
        <v>328.5653104925053</v>
      </c>
      <c r="F10" s="117">
        <f t="shared" si="0"/>
        <v>25.653092585478298</v>
      </c>
      <c r="G10" s="74">
        <v>3067.89</v>
      </c>
      <c r="H10" s="74">
        <v>3814.6</v>
      </c>
      <c r="I10" s="74">
        <f>G10/'kursy euro'!$D$4</f>
        <v>735.0704427832086</v>
      </c>
      <c r="J10" s="74">
        <f>H10/'kursy euro'!$D$3</f>
        <v>921.3787106591627</v>
      </c>
      <c r="K10" s="118">
        <f t="shared" si="1"/>
        <v>80.42494625910973</v>
      </c>
      <c r="L10" s="3"/>
    </row>
    <row r="11" spans="1:12" ht="15">
      <c r="A11" s="113" t="s">
        <v>31</v>
      </c>
      <c r="B11" s="40">
        <v>1404.87</v>
      </c>
      <c r="C11" s="40">
        <v>4201.110000000001</v>
      </c>
      <c r="D11" s="40">
        <f>B11/'kursy euro'!$C$4</f>
        <v>341.8258351784715</v>
      </c>
      <c r="E11" s="40">
        <f>C11/'kursy euro'!$C$3</f>
        <v>946.9424095570835</v>
      </c>
      <c r="F11" s="114">
        <f t="shared" si="0"/>
        <v>33.44044788163127</v>
      </c>
      <c r="G11" s="41">
        <v>6442.21</v>
      </c>
      <c r="H11" s="41">
        <v>9160.2</v>
      </c>
      <c r="I11" s="41">
        <f>G11/'kursy euro'!$D$4</f>
        <v>1543.5619129768065</v>
      </c>
      <c r="J11" s="41">
        <f>H11/'kursy euro'!$D$3</f>
        <v>2212.555252288592</v>
      </c>
      <c r="K11" s="115">
        <f t="shared" si="1"/>
        <v>70.328267941748</v>
      </c>
      <c r="L11" s="3"/>
    </row>
    <row r="12" spans="1:12" ht="15">
      <c r="A12" s="116" t="s">
        <v>6</v>
      </c>
      <c r="B12" s="71">
        <v>373.94000000000005</v>
      </c>
      <c r="C12" s="71">
        <v>1457.6799999999998</v>
      </c>
      <c r="D12" s="71">
        <f>B12/'kursy euro'!$C$4</f>
        <v>90.98518212121951</v>
      </c>
      <c r="E12" s="71">
        <f>C12/'kursy euro'!$C$3</f>
        <v>328.5653104925053</v>
      </c>
      <c r="F12" s="117">
        <f t="shared" si="0"/>
        <v>25.653092585478298</v>
      </c>
      <c r="G12" s="74">
        <v>3067.89</v>
      </c>
      <c r="H12" s="74">
        <v>3814.6</v>
      </c>
      <c r="I12" s="74">
        <f>G12/'kursy euro'!$D$4</f>
        <v>735.0704427832086</v>
      </c>
      <c r="J12" s="74">
        <f>H12/'kursy euro'!$D$3</f>
        <v>921.3787106591627</v>
      </c>
      <c r="K12" s="118">
        <f t="shared" si="1"/>
        <v>80.42494625910973</v>
      </c>
      <c r="L12" s="3"/>
    </row>
    <row r="13" spans="1:12" ht="15">
      <c r="A13" s="113" t="s">
        <v>7</v>
      </c>
      <c r="B13" s="40">
        <v>373.94</v>
      </c>
      <c r="C13" s="40">
        <v>1310.5</v>
      </c>
      <c r="D13" s="40">
        <f>B13/'kursy euro'!$C$4</f>
        <v>90.9851821212195</v>
      </c>
      <c r="E13" s="40">
        <f>C13/'kursy euro'!$C$3</f>
        <v>295.39051053758595</v>
      </c>
      <c r="F13" s="114">
        <f t="shared" si="0"/>
        <v>28.53414727203357</v>
      </c>
      <c r="G13" s="41">
        <v>3067.89</v>
      </c>
      <c r="H13" s="41">
        <v>3667.42</v>
      </c>
      <c r="I13" s="41">
        <f>G13/'kursy euro'!$D$4</f>
        <v>735.0704427832086</v>
      </c>
      <c r="J13" s="41">
        <f>H13/'kursy euro'!$D$3</f>
        <v>885.8288447138957</v>
      </c>
      <c r="K13" s="115">
        <f t="shared" si="1"/>
        <v>83.65254047804723</v>
      </c>
      <c r="L13" s="3"/>
    </row>
    <row r="14" spans="1:12" ht="15" customHeight="1">
      <c r="A14" s="139"/>
      <c r="B14" s="111" t="s">
        <v>64</v>
      </c>
      <c r="C14" s="111" t="s">
        <v>64</v>
      </c>
      <c r="D14" s="111" t="s">
        <v>64</v>
      </c>
      <c r="E14" s="111" t="s">
        <v>64</v>
      </c>
      <c r="F14" s="136" t="s">
        <v>2</v>
      </c>
      <c r="G14" s="119" t="s">
        <v>64</v>
      </c>
      <c r="H14" s="119" t="s">
        <v>64</v>
      </c>
      <c r="I14" s="119" t="s">
        <v>64</v>
      </c>
      <c r="J14" s="119" t="s">
        <v>64</v>
      </c>
      <c r="K14" s="137" t="s">
        <v>32</v>
      </c>
      <c r="L14" s="3"/>
    </row>
    <row r="15" spans="1:12" ht="15">
      <c r="A15" s="139"/>
      <c r="B15" s="97" t="s">
        <v>37</v>
      </c>
      <c r="C15" s="97" t="s">
        <v>33</v>
      </c>
      <c r="D15" s="97" t="s">
        <v>38</v>
      </c>
      <c r="E15" s="97" t="s">
        <v>34</v>
      </c>
      <c r="F15" s="136"/>
      <c r="G15" s="98" t="s">
        <v>37</v>
      </c>
      <c r="H15" s="98" t="s">
        <v>33</v>
      </c>
      <c r="I15" s="98" t="s">
        <v>38</v>
      </c>
      <c r="J15" s="98" t="s">
        <v>34</v>
      </c>
      <c r="K15" s="137"/>
      <c r="L15" s="3"/>
    </row>
    <row r="16" spans="1:12" ht="15">
      <c r="A16" s="116" t="s">
        <v>8</v>
      </c>
      <c r="B16" s="74">
        <v>78280.76</v>
      </c>
      <c r="C16" s="74">
        <v>74447.35</v>
      </c>
      <c r="D16" s="74">
        <f>B16/'kursy euro'!$B$4</f>
        <v>19147.977104838315</v>
      </c>
      <c r="E16" s="74">
        <f>C16/'kursy euro'!$B$3</f>
        <v>16855.49492845499</v>
      </c>
      <c r="F16" s="118">
        <f>(B16/C16)*100</f>
        <v>105.14915574563769</v>
      </c>
      <c r="G16" s="74">
        <f aca="true" t="shared" si="2" ref="G16:H28">B16</f>
        <v>78280.76</v>
      </c>
      <c r="H16" s="74">
        <f t="shared" si="2"/>
        <v>74447.35</v>
      </c>
      <c r="I16" s="74">
        <f>G16/'kursy euro'!$B$4</f>
        <v>19147.977104838315</v>
      </c>
      <c r="J16" s="74">
        <f>H16/'kursy euro'!$B$3</f>
        <v>16855.49492845499</v>
      </c>
      <c r="K16" s="118">
        <f>(G16/H16)*100</f>
        <v>105.14915574563769</v>
      </c>
      <c r="L16" s="3"/>
    </row>
    <row r="17" spans="1:12" ht="15">
      <c r="A17" s="113" t="s">
        <v>9</v>
      </c>
      <c r="B17" s="41">
        <v>30340.55</v>
      </c>
      <c r="C17" s="41">
        <v>31122.73</v>
      </c>
      <c r="D17" s="41">
        <f>B17/'kursy euro'!$B$4</f>
        <v>7421.493566850937</v>
      </c>
      <c r="E17" s="41">
        <f>C17/'kursy euro'!$B$3</f>
        <v>7046.4431262452445</v>
      </c>
      <c r="F17" s="115">
        <f aca="true" t="shared" si="3" ref="F17:F28">(B17/C17)*100</f>
        <v>97.48678859470232</v>
      </c>
      <c r="G17" s="41">
        <f t="shared" si="2"/>
        <v>30340.55</v>
      </c>
      <c r="H17" s="41">
        <f t="shared" si="2"/>
        <v>31122.73</v>
      </c>
      <c r="I17" s="41">
        <f>G17/'kursy euro'!$B$4</f>
        <v>7421.493566850937</v>
      </c>
      <c r="J17" s="41">
        <f>H17/'kursy euro'!$B$3</f>
        <v>7046.4431262452445</v>
      </c>
      <c r="K17" s="115">
        <f aca="true" t="shared" si="4" ref="K17:K28">(G17/H17)*100</f>
        <v>97.48678859470232</v>
      </c>
      <c r="L17" s="3"/>
    </row>
    <row r="18" spans="1:12" ht="15">
      <c r="A18" s="116" t="s">
        <v>10</v>
      </c>
      <c r="B18" s="74">
        <v>47940.21</v>
      </c>
      <c r="C18" s="74">
        <v>43324.62</v>
      </c>
      <c r="D18" s="74">
        <f>B18/'kursy euro'!$B$4</f>
        <v>11726.483537987378</v>
      </c>
      <c r="E18" s="74">
        <f>C18/'kursy euro'!$B$3</f>
        <v>9809.051802209744</v>
      </c>
      <c r="F18" s="118">
        <f t="shared" si="3"/>
        <v>110.65350371220796</v>
      </c>
      <c r="G18" s="74">
        <f t="shared" si="2"/>
        <v>47940.21</v>
      </c>
      <c r="H18" s="74">
        <f t="shared" si="2"/>
        <v>43324.62</v>
      </c>
      <c r="I18" s="74">
        <f>G18/'kursy euro'!$B$4</f>
        <v>11726.483537987378</v>
      </c>
      <c r="J18" s="74">
        <f>H18/'kursy euro'!$B$3</f>
        <v>9809.051802209744</v>
      </c>
      <c r="K18" s="118">
        <f t="shared" si="4"/>
        <v>110.65350371220796</v>
      </c>
      <c r="L18" s="3"/>
    </row>
    <row r="19" spans="1:12" ht="15">
      <c r="A19" s="113" t="s">
        <v>11</v>
      </c>
      <c r="B19" s="41">
        <v>21841.05</v>
      </c>
      <c r="C19" s="41">
        <v>18382.56</v>
      </c>
      <c r="D19" s="41">
        <f>B19/'kursy euro'!$B$4</f>
        <v>5342.461229881122</v>
      </c>
      <c r="E19" s="41">
        <f>C19/'kursy euro'!$B$3</f>
        <v>4161.963412425285</v>
      </c>
      <c r="F19" s="115">
        <f t="shared" si="3"/>
        <v>118.81397367940045</v>
      </c>
      <c r="G19" s="41">
        <f t="shared" si="2"/>
        <v>21841.05</v>
      </c>
      <c r="H19" s="41">
        <f t="shared" si="2"/>
        <v>18382.56</v>
      </c>
      <c r="I19" s="41">
        <f>G19/'kursy euro'!$B$4</f>
        <v>5342.461229881122</v>
      </c>
      <c r="J19" s="41">
        <f>H19/'kursy euro'!$B$3</f>
        <v>4161.963412425285</v>
      </c>
      <c r="K19" s="115">
        <f t="shared" si="4"/>
        <v>118.81397367940045</v>
      </c>
      <c r="L19" s="3"/>
    </row>
    <row r="20" spans="1:12" ht="15">
      <c r="A20" s="116" t="s">
        <v>27</v>
      </c>
      <c r="B20" s="74">
        <v>1238.02</v>
      </c>
      <c r="C20" s="74">
        <v>1104.73</v>
      </c>
      <c r="D20" s="74">
        <f>B20/'kursy euro'!$B$4</f>
        <v>302.8276503106502</v>
      </c>
      <c r="E20" s="74">
        <f>C20/'kursy euro'!$B$3</f>
        <v>250.11999637746783</v>
      </c>
      <c r="F20" s="118">
        <f t="shared" si="3"/>
        <v>112.06539154363509</v>
      </c>
      <c r="G20" s="74">
        <f t="shared" si="2"/>
        <v>1238.02</v>
      </c>
      <c r="H20" s="74">
        <f t="shared" si="2"/>
        <v>1104.73</v>
      </c>
      <c r="I20" s="74">
        <f>G20/'kursy euro'!$B$4</f>
        <v>302.8276503106502</v>
      </c>
      <c r="J20" s="74">
        <f>H20/'kursy euro'!$B$3</f>
        <v>250.11999637746783</v>
      </c>
      <c r="K20" s="118">
        <f t="shared" si="4"/>
        <v>112.06539154363509</v>
      </c>
      <c r="L20" s="3"/>
    </row>
    <row r="21" spans="1:12" ht="15">
      <c r="A21" s="113" t="s">
        <v>29</v>
      </c>
      <c r="B21" s="41">
        <v>24861.13</v>
      </c>
      <c r="C21" s="41">
        <v>22566.27</v>
      </c>
      <c r="D21" s="41">
        <f>B21/'kursy euro'!$B$4</f>
        <v>6081.192211731325</v>
      </c>
      <c r="E21" s="41">
        <f>C21/'kursy euro'!$B$3</f>
        <v>5109.189911247962</v>
      </c>
      <c r="F21" s="115">
        <f t="shared" si="3"/>
        <v>110.16942543007772</v>
      </c>
      <c r="G21" s="41">
        <f t="shared" si="2"/>
        <v>24861.13</v>
      </c>
      <c r="H21" s="41">
        <f t="shared" si="2"/>
        <v>22566.27</v>
      </c>
      <c r="I21" s="41">
        <f>G21/'kursy euro'!$B$4</f>
        <v>6081.192211731325</v>
      </c>
      <c r="J21" s="41">
        <f>H21/'kursy euro'!$B$3</f>
        <v>5109.189911247962</v>
      </c>
      <c r="K21" s="115">
        <f t="shared" si="4"/>
        <v>110.16942543007772</v>
      </c>
      <c r="L21" s="3"/>
    </row>
    <row r="22" spans="1:12" ht="15">
      <c r="A22" s="116" t="s">
        <v>26</v>
      </c>
      <c r="B22" s="74">
        <v>24861.13</v>
      </c>
      <c r="C22" s="74">
        <v>22566.27</v>
      </c>
      <c r="D22" s="74">
        <f>B22/'kursy euro'!$B$4</f>
        <v>6081.192211731325</v>
      </c>
      <c r="E22" s="74">
        <f>C22/'kursy euro'!$B$3</f>
        <v>5109.189911247962</v>
      </c>
      <c r="F22" s="118">
        <f t="shared" si="3"/>
        <v>110.16942543007772</v>
      </c>
      <c r="G22" s="74">
        <f t="shared" si="2"/>
        <v>24861.13</v>
      </c>
      <c r="H22" s="74">
        <f t="shared" si="2"/>
        <v>22566.27</v>
      </c>
      <c r="I22" s="74">
        <f>G22/'kursy euro'!$B$4</f>
        <v>6081.192211731325</v>
      </c>
      <c r="J22" s="74">
        <f>H22/'kursy euro'!$B$3</f>
        <v>5109.189911247962</v>
      </c>
      <c r="K22" s="118">
        <f t="shared" si="4"/>
        <v>110.16942543007772</v>
      </c>
      <c r="L22" s="3"/>
    </row>
    <row r="23" spans="1:12" ht="15">
      <c r="A23" s="113" t="s">
        <v>30</v>
      </c>
      <c r="B23" s="41">
        <v>0</v>
      </c>
      <c r="C23" s="41">
        <v>0</v>
      </c>
      <c r="D23" s="41">
        <f>B23/'kursy euro'!$B$4</f>
        <v>0</v>
      </c>
      <c r="E23" s="41">
        <f>C23/'kursy euro'!$B$3</f>
        <v>0</v>
      </c>
      <c r="F23" s="115" t="s">
        <v>40</v>
      </c>
      <c r="G23" s="41">
        <f t="shared" si="2"/>
        <v>0</v>
      </c>
      <c r="H23" s="41">
        <f t="shared" si="2"/>
        <v>0</v>
      </c>
      <c r="I23" s="41">
        <f>G23/'kursy euro'!$B$4</f>
        <v>0</v>
      </c>
      <c r="J23" s="41">
        <f>H23/'kursy euro'!$B$3</f>
        <v>0</v>
      </c>
      <c r="K23" s="115" t="s">
        <v>40</v>
      </c>
      <c r="L23" s="3"/>
    </row>
    <row r="24" spans="1:12" ht="15">
      <c r="A24" s="116" t="s">
        <v>12</v>
      </c>
      <c r="B24" s="74">
        <v>39996.74</v>
      </c>
      <c r="C24" s="74">
        <v>37475.83</v>
      </c>
      <c r="D24" s="74">
        <f>B24/'kursy euro'!$B$4</f>
        <v>9783.459713321266</v>
      </c>
      <c r="E24" s="74">
        <f>C24/'kursy euro'!$B$3</f>
        <v>8484.83743886977</v>
      </c>
      <c r="F24" s="118">
        <f t="shared" si="3"/>
        <v>106.72676228918745</v>
      </c>
      <c r="G24" s="74">
        <f t="shared" si="2"/>
        <v>39996.74</v>
      </c>
      <c r="H24" s="74">
        <f t="shared" si="2"/>
        <v>37475.83</v>
      </c>
      <c r="I24" s="74">
        <f>G24/'kursy euro'!$B$4</f>
        <v>9783.459713321266</v>
      </c>
      <c r="J24" s="74">
        <f>H24/'kursy euro'!$B$3</f>
        <v>8484.83743886977</v>
      </c>
      <c r="K24" s="118">
        <f t="shared" si="4"/>
        <v>106.72676228918745</v>
      </c>
      <c r="L24" s="3"/>
    </row>
    <row r="25" spans="1:12" ht="15">
      <c r="A25" s="113" t="s">
        <v>13</v>
      </c>
      <c r="B25" s="41">
        <v>3989.6899999999996</v>
      </c>
      <c r="C25" s="41">
        <v>6214.2699999999995</v>
      </c>
      <c r="D25" s="41">
        <f>B25/'kursy euro'!$B$4</f>
        <v>975.9038207524094</v>
      </c>
      <c r="E25" s="41">
        <f>C25/'kursy euro'!$B$3</f>
        <v>1406.9620539757288</v>
      </c>
      <c r="F25" s="115">
        <f t="shared" si="3"/>
        <v>64.20207039604009</v>
      </c>
      <c r="G25" s="41">
        <f t="shared" si="2"/>
        <v>3989.6899999999996</v>
      </c>
      <c r="H25" s="41">
        <f t="shared" si="2"/>
        <v>6214.2699999999995</v>
      </c>
      <c r="I25" s="41">
        <f>G25/'kursy euro'!$B$4</f>
        <v>975.9038207524094</v>
      </c>
      <c r="J25" s="41">
        <f>H25/'kursy euro'!$B$3</f>
        <v>1406.9620539757288</v>
      </c>
      <c r="K25" s="115">
        <f t="shared" si="4"/>
        <v>64.20207039604009</v>
      </c>
      <c r="L25" s="3"/>
    </row>
    <row r="26" spans="1:12" ht="15">
      <c r="A26" s="116" t="s">
        <v>14</v>
      </c>
      <c r="B26" s="74">
        <v>36007.06</v>
      </c>
      <c r="C26" s="74">
        <v>31261.49</v>
      </c>
      <c r="D26" s="74">
        <f>B26/'kursy euro'!$B$4</f>
        <v>8807.55833863314</v>
      </c>
      <c r="E26" s="74">
        <f>C26/'kursy euro'!$B$3</f>
        <v>7077.859536315885</v>
      </c>
      <c r="F26" s="118">
        <f t="shared" si="3"/>
        <v>115.18024252842713</v>
      </c>
      <c r="G26" s="74">
        <f t="shared" si="2"/>
        <v>36007.06</v>
      </c>
      <c r="H26" s="74">
        <f t="shared" si="2"/>
        <v>31261.49</v>
      </c>
      <c r="I26" s="74">
        <f>G26/'kursy euro'!$B$4</f>
        <v>8807.55833863314</v>
      </c>
      <c r="J26" s="74">
        <f>H26/'kursy euro'!$B$3</f>
        <v>7077.859536315885</v>
      </c>
      <c r="K26" s="118">
        <f t="shared" si="4"/>
        <v>115.18024252842713</v>
      </c>
      <c r="L26" s="3"/>
    </row>
    <row r="27" spans="1:12" ht="15">
      <c r="A27" s="113" t="s">
        <v>15</v>
      </c>
      <c r="B27" s="41">
        <v>38284.01</v>
      </c>
      <c r="C27" s="41">
        <v>36971.52</v>
      </c>
      <c r="D27" s="41">
        <f>B27/'kursy euro'!$B$4</f>
        <v>9364.514945452767</v>
      </c>
      <c r="E27" s="41">
        <f>C27/'kursy euro'!$B$3</f>
        <v>8370.657489585219</v>
      </c>
      <c r="F27" s="115">
        <f t="shared" si="3"/>
        <v>103.55000281297606</v>
      </c>
      <c r="G27" s="41">
        <f t="shared" si="2"/>
        <v>38284.01</v>
      </c>
      <c r="H27" s="41">
        <f t="shared" si="2"/>
        <v>36971.52</v>
      </c>
      <c r="I27" s="41">
        <f>G27/'kursy euro'!$B$4</f>
        <v>9364.514945452767</v>
      </c>
      <c r="J27" s="41">
        <f>H27/'kursy euro'!$B$3</f>
        <v>8370.657489585219</v>
      </c>
      <c r="K27" s="115">
        <f t="shared" si="4"/>
        <v>103.55000281297606</v>
      </c>
      <c r="L27" s="3"/>
    </row>
    <row r="28" spans="1:12" ht="15">
      <c r="A28" s="116" t="s">
        <v>16</v>
      </c>
      <c r="B28" s="74">
        <v>1799.64</v>
      </c>
      <c r="C28" s="74">
        <v>1799.64</v>
      </c>
      <c r="D28" s="74">
        <f>B28/'kursy euro'!$B$4</f>
        <v>440.20351254830985</v>
      </c>
      <c r="E28" s="74">
        <f>C28/'kursy euro'!$B$3</f>
        <v>407.4533598985691</v>
      </c>
      <c r="F28" s="118">
        <f t="shared" si="3"/>
        <v>100</v>
      </c>
      <c r="G28" s="74">
        <f t="shared" si="2"/>
        <v>1799.64</v>
      </c>
      <c r="H28" s="74">
        <f t="shared" si="2"/>
        <v>1799.64</v>
      </c>
      <c r="I28" s="74">
        <f>G28/'kursy euro'!$B$4</f>
        <v>440.20351254830985</v>
      </c>
      <c r="J28" s="74">
        <f>H28/'kursy euro'!$B$3</f>
        <v>407.4533598985691</v>
      </c>
      <c r="K28" s="118">
        <f t="shared" si="4"/>
        <v>100</v>
      </c>
      <c r="L28" s="3"/>
    </row>
    <row r="30" ht="14.25">
      <c r="B30" s="30"/>
    </row>
    <row r="32" ht="14.25">
      <c r="A32" s="29" t="s">
        <v>50</v>
      </c>
    </row>
    <row r="36" ht="14.25">
      <c r="A36" s="29" t="s">
        <v>53</v>
      </c>
    </row>
  </sheetData>
  <sheetProtection/>
  <mergeCells count="7">
    <mergeCell ref="A3:A4"/>
    <mergeCell ref="F3:F4"/>
    <mergeCell ref="K3:K4"/>
    <mergeCell ref="L3:L4"/>
    <mergeCell ref="A14:A15"/>
    <mergeCell ref="F14:F15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91" zoomScaleNormal="91" zoomScalePageLayoutView="0" workbookViewId="0" topLeftCell="A1">
      <selection activeCell="D16" sqref="D16"/>
    </sheetView>
  </sheetViews>
  <sheetFormatPr defaultColWidth="8.796875" defaultRowHeight="14.25"/>
  <cols>
    <col min="1" max="1" width="34.3984375" style="0" customWidth="1"/>
    <col min="2" max="11" width="8.8984375" style="0" customWidth="1"/>
  </cols>
  <sheetData>
    <row r="1" spans="1:7" ht="15.75">
      <c r="A1" s="1" t="s">
        <v>36</v>
      </c>
      <c r="B1" s="1"/>
      <c r="C1" s="1"/>
      <c r="D1" s="1"/>
      <c r="E1" s="1"/>
      <c r="F1" s="1"/>
      <c r="G1" s="2"/>
    </row>
    <row r="2" ht="15" thickBot="1"/>
    <row r="3" spans="1:11" ht="14.25" customHeight="1">
      <c r="A3" s="127"/>
      <c r="B3" s="46" t="s">
        <v>54</v>
      </c>
      <c r="C3" s="47" t="s">
        <v>54</v>
      </c>
      <c r="D3" s="47" t="s">
        <v>54</v>
      </c>
      <c r="E3" s="47" t="s">
        <v>54</v>
      </c>
      <c r="F3" s="130" t="s">
        <v>2</v>
      </c>
      <c r="G3" s="66" t="s">
        <v>55</v>
      </c>
      <c r="H3" s="67" t="s">
        <v>55</v>
      </c>
      <c r="I3" s="67" t="s">
        <v>55</v>
      </c>
      <c r="J3" s="68" t="s">
        <v>55</v>
      </c>
      <c r="K3" s="132" t="s">
        <v>32</v>
      </c>
    </row>
    <row r="4" spans="1:11" ht="15" thickBot="1">
      <c r="A4" s="128"/>
      <c r="B4" s="51" t="s">
        <v>37</v>
      </c>
      <c r="C4" s="52" t="s">
        <v>33</v>
      </c>
      <c r="D4" s="52" t="s">
        <v>38</v>
      </c>
      <c r="E4" s="52" t="s">
        <v>34</v>
      </c>
      <c r="F4" s="131"/>
      <c r="G4" s="53" t="s">
        <v>37</v>
      </c>
      <c r="H4" s="54" t="s">
        <v>33</v>
      </c>
      <c r="I4" s="54" t="s">
        <v>38</v>
      </c>
      <c r="J4" s="55" t="s">
        <v>34</v>
      </c>
      <c r="K4" s="133"/>
    </row>
    <row r="5" spans="1:11" ht="14.25">
      <c r="A5" s="39" t="s">
        <v>3</v>
      </c>
      <c r="B5" s="48">
        <v>561.3599999999999</v>
      </c>
      <c r="C5" s="49">
        <v>597.3699999999999</v>
      </c>
      <c r="D5" s="49">
        <f>B5/'kursy euro'!$C$4</f>
        <v>136.58726489695613</v>
      </c>
      <c r="E5" s="49">
        <f>C5/'kursy euro'!$C$3</f>
        <v>134.64893497126113</v>
      </c>
      <c r="F5" s="50">
        <f>(B5/C5)*100</f>
        <v>93.97191020640474</v>
      </c>
      <c r="G5" s="56">
        <v>1049.04</v>
      </c>
      <c r="H5" s="57">
        <v>1091.36</v>
      </c>
      <c r="I5" s="57">
        <f>G5/'kursy euro'!$D$4</f>
        <v>251.35135135135133</v>
      </c>
      <c r="J5" s="58">
        <f>H5/'kursy euro'!$D$3</f>
        <v>263.60715924736115</v>
      </c>
      <c r="K5" s="99">
        <f aca="true" t="shared" si="0" ref="K5:K13">(G5/H5)*100</f>
        <v>96.12226946195574</v>
      </c>
    </row>
    <row r="6" spans="1:12" ht="14.25">
      <c r="A6" s="69" t="s">
        <v>28</v>
      </c>
      <c r="B6" s="70">
        <v>9.169999999999998</v>
      </c>
      <c r="C6" s="71">
        <v>14.129999999999999</v>
      </c>
      <c r="D6" s="71">
        <f>B6/'kursy euro'!$C$4</f>
        <v>2.231197839363488</v>
      </c>
      <c r="E6" s="71">
        <f>C6/'kursy euro'!$C$3</f>
        <v>3.1849430857658065</v>
      </c>
      <c r="F6" s="72">
        <f aca="true" t="shared" si="1" ref="F6:F13">(B6/C6)*100</f>
        <v>64.897381457891</v>
      </c>
      <c r="G6" s="73">
        <v>36.68</v>
      </c>
      <c r="H6" s="74">
        <v>41.82</v>
      </c>
      <c r="I6" s="74">
        <f>G6/'kursy euro'!$D$4</f>
        <v>8.788575809852405</v>
      </c>
      <c r="J6" s="75">
        <f>H6/'kursy euro'!$D$3</f>
        <v>10.1012052848965</v>
      </c>
      <c r="K6" s="101">
        <f t="shared" si="0"/>
        <v>87.7092300334768</v>
      </c>
      <c r="L6" s="30"/>
    </row>
    <row r="7" spans="1:12" ht="14.25">
      <c r="A7" s="39" t="s">
        <v>57</v>
      </c>
      <c r="B7" s="42">
        <v>561.36</v>
      </c>
      <c r="C7" s="40">
        <v>561.2400000000001</v>
      </c>
      <c r="D7" s="40">
        <f>B7/'kursy euro'!$C$4</f>
        <v>136.58726489695616</v>
      </c>
      <c r="E7" s="40">
        <f>C7/'kursy euro'!$C$3</f>
        <v>126.50512791615016</v>
      </c>
      <c r="F7" s="43">
        <f t="shared" si="1"/>
        <v>100.02138122728243</v>
      </c>
      <c r="G7" s="44">
        <v>1045.73</v>
      </c>
      <c r="H7" s="41">
        <v>1049.38</v>
      </c>
      <c r="I7" s="41">
        <f>G7/'kursy euro'!$D$4</f>
        <v>250.55827103699443</v>
      </c>
      <c r="J7" s="59">
        <f>H7/'kursy euro'!$D$3</f>
        <v>253.46730755295766</v>
      </c>
      <c r="K7" s="100">
        <f t="shared" si="0"/>
        <v>99.65217557033677</v>
      </c>
      <c r="L7" s="30"/>
    </row>
    <row r="8" spans="1:11" ht="14.25">
      <c r="A8" s="69" t="s">
        <v>56</v>
      </c>
      <c r="B8" s="70">
        <v>255.70999999999998</v>
      </c>
      <c r="C8" s="71">
        <v>370.83000000000004</v>
      </c>
      <c r="D8" s="71">
        <f>B8/'kursy euro'!$C$4</f>
        <v>62.21805883354826</v>
      </c>
      <c r="E8" s="71">
        <f>C8/'kursy euro'!$C$3</f>
        <v>83.58616026146738</v>
      </c>
      <c r="F8" s="72">
        <f t="shared" si="1"/>
        <v>68.95612544831863</v>
      </c>
      <c r="G8" s="73">
        <v>44.23</v>
      </c>
      <c r="H8" s="74">
        <v>76.66</v>
      </c>
      <c r="I8" s="74">
        <f>G8/'kursy euro'!$D$4</f>
        <v>10.597565650757138</v>
      </c>
      <c r="J8" s="75">
        <f>H8/'kursy euro'!$D$3</f>
        <v>18.516460955049393</v>
      </c>
      <c r="K8" s="101">
        <f t="shared" si="0"/>
        <v>57.69632141925385</v>
      </c>
    </row>
    <row r="9" spans="1:11" ht="14.25">
      <c r="A9" s="39" t="s">
        <v>4</v>
      </c>
      <c r="B9" s="42">
        <v>256.35</v>
      </c>
      <c r="C9" s="40">
        <v>372.37</v>
      </c>
      <c r="D9" s="40">
        <f>B9/'kursy euro'!$C$4</f>
        <v>62.37378038395096</v>
      </c>
      <c r="E9" s="40">
        <f>C9/'kursy euro'!$C$3</f>
        <v>83.93328073932155</v>
      </c>
      <c r="F9" s="43">
        <f t="shared" si="1"/>
        <v>68.84281762762843</v>
      </c>
      <c r="G9" s="44">
        <v>50.54</v>
      </c>
      <c r="H9" s="41">
        <v>85.02</v>
      </c>
      <c r="I9" s="41">
        <f>G9/'kursy euro'!$D$4</f>
        <v>12.109449875407321</v>
      </c>
      <c r="J9" s="59">
        <f>H9/'kursy euro'!$D$3</f>
        <v>20.535735851791017</v>
      </c>
      <c r="K9" s="100">
        <f t="shared" si="0"/>
        <v>59.4448365090567</v>
      </c>
    </row>
    <row r="10" spans="1:11" ht="14.25">
      <c r="A10" s="69" t="s">
        <v>5</v>
      </c>
      <c r="B10" s="70">
        <v>2062.85</v>
      </c>
      <c r="C10" s="71">
        <v>382.09</v>
      </c>
      <c r="D10" s="71">
        <f>B10/'kursy euro'!$C$4</f>
        <v>501.9221878877832</v>
      </c>
      <c r="E10" s="71">
        <f>C10/'kursy euro'!$C$3</f>
        <v>86.12419700214133</v>
      </c>
      <c r="F10" s="72">
        <f t="shared" si="1"/>
        <v>539.8858907587218</v>
      </c>
      <c r="G10" s="73">
        <v>1853.37</v>
      </c>
      <c r="H10" s="74">
        <v>696.43</v>
      </c>
      <c r="I10" s="74">
        <f>G10/'kursy euro'!$D$4</f>
        <v>444.06986774008044</v>
      </c>
      <c r="J10" s="75">
        <f>H10/'kursy euro'!$D$3</f>
        <v>168.2157435810729</v>
      </c>
      <c r="K10" s="101">
        <f t="shared" si="0"/>
        <v>266.1243771807648</v>
      </c>
    </row>
    <row r="11" spans="1:11" ht="14.25">
      <c r="A11" s="39" t="s">
        <v>31</v>
      </c>
      <c r="B11" s="42">
        <v>265.52</v>
      </c>
      <c r="C11" s="40">
        <v>386.5</v>
      </c>
      <c r="D11" s="40">
        <f>B11/'kursy euro'!$C$4</f>
        <v>64.60497822331443</v>
      </c>
      <c r="E11" s="40">
        <f>C11/'kursy euro'!$C$3</f>
        <v>87.11822382508736</v>
      </c>
      <c r="F11" s="43">
        <f t="shared" si="1"/>
        <v>68.69857697283311</v>
      </c>
      <c r="G11" s="44">
        <f>G9+G6</f>
        <v>87.22</v>
      </c>
      <c r="H11" s="41">
        <f>H9+H6</f>
        <v>126.84</v>
      </c>
      <c r="I11" s="41">
        <f>G11/'kursy euro'!$D$4</f>
        <v>20.898025685259725</v>
      </c>
      <c r="J11" s="59">
        <f>H11/'kursy euro'!$D$3</f>
        <v>30.63694113668752</v>
      </c>
      <c r="K11" s="100">
        <f t="shared" si="0"/>
        <v>68.76379690949227</v>
      </c>
    </row>
    <row r="12" spans="1:11" ht="14.25">
      <c r="A12" s="69" t="s">
        <v>6</v>
      </c>
      <c r="B12" s="70">
        <v>2062.85</v>
      </c>
      <c r="C12" s="71">
        <v>382.09</v>
      </c>
      <c r="D12" s="71">
        <f>B12/'kursy euro'!$C$4</f>
        <v>501.9221878877832</v>
      </c>
      <c r="E12" s="71">
        <f>C12/'kursy euro'!$C$3</f>
        <v>86.12419700214133</v>
      </c>
      <c r="F12" s="72">
        <f t="shared" si="1"/>
        <v>539.8858907587218</v>
      </c>
      <c r="G12" s="73">
        <v>1853.37</v>
      </c>
      <c r="H12" s="74">
        <v>696.43</v>
      </c>
      <c r="I12" s="74">
        <f>G12/'kursy euro'!$D$4</f>
        <v>444.06986774008044</v>
      </c>
      <c r="J12" s="75">
        <f>H12/'kursy euro'!$D$3</f>
        <v>168.2157435810729</v>
      </c>
      <c r="K12" s="101">
        <f t="shared" si="0"/>
        <v>266.1243771807648</v>
      </c>
    </row>
    <row r="13" spans="1:12" ht="15" thickBot="1">
      <c r="A13" s="39" t="s">
        <v>7</v>
      </c>
      <c r="B13" s="60">
        <v>2062.85</v>
      </c>
      <c r="C13" s="61">
        <v>369.86000000000007</v>
      </c>
      <c r="D13" s="61">
        <f>B13/'kursy euro'!$C$4</f>
        <v>501.9221878877832</v>
      </c>
      <c r="E13" s="61">
        <f>C13/'kursy euro'!$C$3</f>
        <v>83.36751944100081</v>
      </c>
      <c r="F13" s="62">
        <f t="shared" si="1"/>
        <v>557.738063050884</v>
      </c>
      <c r="G13" s="63">
        <f>G12</f>
        <v>1853.37</v>
      </c>
      <c r="H13" s="64">
        <v>684.2</v>
      </c>
      <c r="I13" s="64">
        <f>G13/'kursy euro'!$D$4</f>
        <v>444.06986774008044</v>
      </c>
      <c r="J13" s="65">
        <f>H13/'kursy euro'!$D$3</f>
        <v>165.26170865438033</v>
      </c>
      <c r="K13" s="103">
        <f t="shared" si="0"/>
        <v>270.88132125109615</v>
      </c>
      <c r="L13" s="30"/>
    </row>
    <row r="14" spans="1:11" ht="14.25" customHeight="1">
      <c r="A14" s="129"/>
      <c r="B14" s="46" t="s">
        <v>64</v>
      </c>
      <c r="C14" s="47" t="s">
        <v>64</v>
      </c>
      <c r="D14" s="47" t="s">
        <v>64</v>
      </c>
      <c r="E14" s="47" t="s">
        <v>64</v>
      </c>
      <c r="F14" s="130" t="s">
        <v>2</v>
      </c>
      <c r="G14" s="66" t="s">
        <v>64</v>
      </c>
      <c r="H14" s="67" t="s">
        <v>64</v>
      </c>
      <c r="I14" s="67" t="s">
        <v>64</v>
      </c>
      <c r="J14" s="68" t="s">
        <v>64</v>
      </c>
      <c r="K14" s="132" t="s">
        <v>32</v>
      </c>
    </row>
    <row r="15" spans="1:11" ht="15" thickBot="1">
      <c r="A15" s="129"/>
      <c r="B15" s="51" t="s">
        <v>37</v>
      </c>
      <c r="C15" s="52" t="s">
        <v>33</v>
      </c>
      <c r="D15" s="52" t="s">
        <v>38</v>
      </c>
      <c r="E15" s="52" t="s">
        <v>34</v>
      </c>
      <c r="F15" s="131"/>
      <c r="G15" s="53" t="s">
        <v>37</v>
      </c>
      <c r="H15" s="54" t="s">
        <v>33</v>
      </c>
      <c r="I15" s="54" t="s">
        <v>38</v>
      </c>
      <c r="J15" s="55" t="s">
        <v>34</v>
      </c>
      <c r="K15" s="133"/>
    </row>
    <row r="16" spans="1:11" ht="14.25">
      <c r="A16" s="69" t="s">
        <v>8</v>
      </c>
      <c r="B16" s="77">
        <f>B17+B18</f>
        <v>31121.059999999998</v>
      </c>
      <c r="C16" s="78">
        <f>C17+C18</f>
        <v>31112.82</v>
      </c>
      <c r="D16" s="78">
        <f>B16/'kursy euro'!$B$4</f>
        <v>7612.411330169757</v>
      </c>
      <c r="E16" s="78">
        <f>C16/'kursy euro'!$B$3</f>
        <v>7044.199420394855</v>
      </c>
      <c r="F16" s="79">
        <f>(B16/C16)*100</f>
        <v>100.02648425954317</v>
      </c>
      <c r="G16" s="77">
        <f>B16</f>
        <v>31121.059999999998</v>
      </c>
      <c r="H16" s="78">
        <f aca="true" t="shared" si="2" ref="G16:H28">C16</f>
        <v>31112.82</v>
      </c>
      <c r="I16" s="78">
        <f>G16/'kursy euro'!$B$4</f>
        <v>7612.411330169757</v>
      </c>
      <c r="J16" s="80">
        <f>H16/'kursy euro'!$B$3</f>
        <v>7044.199420394855</v>
      </c>
      <c r="K16" s="102">
        <f>(G16/H16)*100</f>
        <v>100.02648425954317</v>
      </c>
    </row>
    <row r="17" spans="1:11" ht="14.25">
      <c r="A17" s="39" t="s">
        <v>9</v>
      </c>
      <c r="B17" s="44">
        <v>29614.17</v>
      </c>
      <c r="C17" s="41">
        <v>29502.95</v>
      </c>
      <c r="D17" s="41">
        <f>B17/'kursy euro'!$B$4</f>
        <v>7243.816349493665</v>
      </c>
      <c r="E17" s="41">
        <f>C17/'kursy euro'!$B$3</f>
        <v>6679.711555877559</v>
      </c>
      <c r="F17" s="45">
        <f aca="true" t="shared" si="3" ref="F17:F28">(B17/C17)*100</f>
        <v>100.37697925122741</v>
      </c>
      <c r="G17" s="44">
        <f t="shared" si="2"/>
        <v>29614.17</v>
      </c>
      <c r="H17" s="41">
        <f t="shared" si="2"/>
        <v>29502.95</v>
      </c>
      <c r="I17" s="41">
        <f>G17/'kursy euro'!$B$4</f>
        <v>7243.816349493665</v>
      </c>
      <c r="J17" s="59">
        <f>H17/'kursy euro'!$B$3</f>
        <v>6679.711555877559</v>
      </c>
      <c r="K17" s="100">
        <f aca="true" t="shared" si="4" ref="K17:K28">(G17/H17)*100</f>
        <v>100.37697925122741</v>
      </c>
    </row>
    <row r="18" spans="1:11" ht="14.25">
      <c r="A18" s="69" t="s">
        <v>10</v>
      </c>
      <c r="B18" s="73">
        <v>1506.89</v>
      </c>
      <c r="C18" s="74">
        <v>1609.87</v>
      </c>
      <c r="D18" s="74">
        <f>B18/'kursy euro'!$B$4</f>
        <v>368.59498067609223</v>
      </c>
      <c r="E18" s="74">
        <f>C18/'kursy euro'!$B$3</f>
        <v>364.48786451729757</v>
      </c>
      <c r="F18" s="76">
        <f t="shared" si="3"/>
        <v>93.60321019709667</v>
      </c>
      <c r="G18" s="73">
        <f t="shared" si="2"/>
        <v>1506.89</v>
      </c>
      <c r="H18" s="74">
        <f t="shared" si="2"/>
        <v>1609.87</v>
      </c>
      <c r="I18" s="74">
        <f>G18/'kursy euro'!$B$4</f>
        <v>368.59498067609223</v>
      </c>
      <c r="J18" s="75">
        <f>H18/'kursy euro'!$B$3</f>
        <v>364.48786451729757</v>
      </c>
      <c r="K18" s="101">
        <f t="shared" si="4"/>
        <v>93.60321019709667</v>
      </c>
    </row>
    <row r="19" spans="1:11" ht="14.25">
      <c r="A19" s="39" t="s">
        <v>11</v>
      </c>
      <c r="B19" s="44">
        <v>0</v>
      </c>
      <c r="C19" s="41">
        <v>0</v>
      </c>
      <c r="D19" s="41">
        <f>B19/'kursy euro'!$B$4</f>
        <v>0</v>
      </c>
      <c r="E19" s="41">
        <f>C19/'kursy euro'!$B$3</f>
        <v>0</v>
      </c>
      <c r="F19" s="45" t="s">
        <v>40</v>
      </c>
      <c r="G19" s="44">
        <f t="shared" si="2"/>
        <v>0</v>
      </c>
      <c r="H19" s="41">
        <f t="shared" si="2"/>
        <v>0</v>
      </c>
      <c r="I19" s="41">
        <f>G19/'kursy euro'!$B$4</f>
        <v>0</v>
      </c>
      <c r="J19" s="59">
        <f>H19/'kursy euro'!$B$3</f>
        <v>0</v>
      </c>
      <c r="K19" s="100" t="s">
        <v>40</v>
      </c>
    </row>
    <row r="20" spans="1:11" ht="14.25">
      <c r="A20" s="69" t="s">
        <v>27</v>
      </c>
      <c r="B20" s="73">
        <v>347.74</v>
      </c>
      <c r="C20" s="74">
        <v>12.13</v>
      </c>
      <c r="D20" s="74">
        <f>B20/'kursy euro'!$B$4</f>
        <v>85.05943936206644</v>
      </c>
      <c r="E20" s="74">
        <f>C20/'kursy euro'!$B$3</f>
        <v>2.7463321861981527</v>
      </c>
      <c r="F20" s="76">
        <f t="shared" si="3"/>
        <v>2866.7765869744435</v>
      </c>
      <c r="G20" s="73">
        <f t="shared" si="2"/>
        <v>347.74</v>
      </c>
      <c r="H20" s="74">
        <f t="shared" si="2"/>
        <v>12.13</v>
      </c>
      <c r="I20" s="74">
        <f>G20/'kursy euro'!$B$4</f>
        <v>85.05943936206644</v>
      </c>
      <c r="J20" s="75">
        <f>H20/'kursy euro'!$B$3</f>
        <v>2.7463321861981527</v>
      </c>
      <c r="K20" s="101">
        <f t="shared" si="4"/>
        <v>2866.7765869744435</v>
      </c>
    </row>
    <row r="21" spans="1:11" ht="14.25">
      <c r="A21" s="39" t="s">
        <v>29</v>
      </c>
      <c r="B21" s="44">
        <f>B22+B23</f>
        <v>904.15</v>
      </c>
      <c r="C21" s="41">
        <f>C22+C23</f>
        <v>1360.91</v>
      </c>
      <c r="D21" s="41">
        <f>B21/'kursy euro'!$B$4</f>
        <v>221.16090210850743</v>
      </c>
      <c r="E21" s="41">
        <f>C21/'kursy euro'!$B$3</f>
        <v>308.1212642637203</v>
      </c>
      <c r="F21" s="45">
        <f t="shared" si="3"/>
        <v>66.43716336862833</v>
      </c>
      <c r="G21" s="44">
        <f t="shared" si="2"/>
        <v>904.15</v>
      </c>
      <c r="H21" s="41">
        <f t="shared" si="2"/>
        <v>1360.91</v>
      </c>
      <c r="I21" s="41">
        <f>G21/'kursy euro'!$B$4</f>
        <v>221.16090210850743</v>
      </c>
      <c r="J21" s="59">
        <f>H21/'kursy euro'!$B$3</f>
        <v>308.1212642637203</v>
      </c>
      <c r="K21" s="100">
        <f t="shared" si="4"/>
        <v>66.43716336862833</v>
      </c>
    </row>
    <row r="22" spans="1:11" ht="14.25">
      <c r="A22" s="69" t="s">
        <v>26</v>
      </c>
      <c r="B22" s="73">
        <v>904.15</v>
      </c>
      <c r="C22" s="74">
        <v>1360.91</v>
      </c>
      <c r="D22" s="74">
        <f>B22/'kursy euro'!$B$4</f>
        <v>221.16090210850743</v>
      </c>
      <c r="E22" s="74">
        <f>C22/'kursy euro'!$B$3</f>
        <v>308.1212642637203</v>
      </c>
      <c r="F22" s="76">
        <f t="shared" si="3"/>
        <v>66.43716336862833</v>
      </c>
      <c r="G22" s="73">
        <f t="shared" si="2"/>
        <v>904.15</v>
      </c>
      <c r="H22" s="74">
        <f t="shared" si="2"/>
        <v>1360.91</v>
      </c>
      <c r="I22" s="74">
        <f>G22/'kursy euro'!$B$4</f>
        <v>221.16090210850743</v>
      </c>
      <c r="J22" s="75">
        <f>H22/'kursy euro'!$B$3</f>
        <v>308.1212642637203</v>
      </c>
      <c r="K22" s="101">
        <f t="shared" si="4"/>
        <v>66.43716336862833</v>
      </c>
    </row>
    <row r="23" spans="1:11" ht="14.25">
      <c r="A23" s="39" t="s">
        <v>30</v>
      </c>
      <c r="B23" s="44">
        <v>0</v>
      </c>
      <c r="C23" s="41">
        <v>0</v>
      </c>
      <c r="D23" s="41">
        <f>B23/'kursy euro'!$B$4</f>
        <v>0</v>
      </c>
      <c r="E23" s="41">
        <f>C23/'kursy euro'!$B$3</f>
        <v>0</v>
      </c>
      <c r="F23" s="45" t="s">
        <v>40</v>
      </c>
      <c r="G23" s="44">
        <f t="shared" si="2"/>
        <v>0</v>
      </c>
      <c r="H23" s="41">
        <f t="shared" si="2"/>
        <v>0</v>
      </c>
      <c r="I23" s="41">
        <f>G23/'kursy euro'!$B$4</f>
        <v>0</v>
      </c>
      <c r="J23" s="59">
        <f>H23/'kursy euro'!$B$3</f>
        <v>0</v>
      </c>
      <c r="K23" s="100" t="s">
        <v>40</v>
      </c>
    </row>
    <row r="24" spans="1:11" ht="14.25">
      <c r="A24" s="69" t="s">
        <v>12</v>
      </c>
      <c r="B24" s="73">
        <v>234.54</v>
      </c>
      <c r="C24" s="74">
        <v>280.02</v>
      </c>
      <c r="D24" s="74">
        <f>B24/'kursy euro'!$B$4</f>
        <v>57.36999168338144</v>
      </c>
      <c r="E24" s="74">
        <f>C24/'kursy euro'!$B$3</f>
        <v>63.398840789712</v>
      </c>
      <c r="F24" s="76">
        <f t="shared" si="3"/>
        <v>83.75830297835869</v>
      </c>
      <c r="G24" s="73">
        <f t="shared" si="2"/>
        <v>234.54</v>
      </c>
      <c r="H24" s="74">
        <f t="shared" si="2"/>
        <v>280.02</v>
      </c>
      <c r="I24" s="74">
        <f>G24/'kursy euro'!$B$4</f>
        <v>57.36999168338144</v>
      </c>
      <c r="J24" s="75">
        <f>H24/'kursy euro'!$B$3</f>
        <v>63.398840789712</v>
      </c>
      <c r="K24" s="101">
        <f t="shared" si="4"/>
        <v>83.75830297835869</v>
      </c>
    </row>
    <row r="25" spans="1:11" ht="14.25">
      <c r="A25" s="39" t="s">
        <v>13</v>
      </c>
      <c r="B25" s="44">
        <v>117.44</v>
      </c>
      <c r="C25" s="41">
        <v>117.43</v>
      </c>
      <c r="D25" s="41">
        <f>B25/'kursy euro'!$B$4</f>
        <v>28.726578934494402</v>
      </c>
      <c r="E25" s="41">
        <f>C25/'kursy euro'!$B$3</f>
        <v>26.587121898206846</v>
      </c>
      <c r="F25" s="45">
        <f t="shared" si="3"/>
        <v>100.00851571148768</v>
      </c>
      <c r="G25" s="44">
        <f t="shared" si="2"/>
        <v>117.44</v>
      </c>
      <c r="H25" s="41">
        <f t="shared" si="2"/>
        <v>117.43</v>
      </c>
      <c r="I25" s="41">
        <f>G25/'kursy euro'!$B$4</f>
        <v>28.726578934494402</v>
      </c>
      <c r="J25" s="59">
        <f>H25/'kursy euro'!$B$3</f>
        <v>26.587121898206846</v>
      </c>
      <c r="K25" s="100">
        <f t="shared" si="4"/>
        <v>100.00851571148768</v>
      </c>
    </row>
    <row r="26" spans="1:11" ht="14.25">
      <c r="A26" s="69" t="s">
        <v>14</v>
      </c>
      <c r="B26" s="73">
        <f>102.1+15</f>
        <v>117.1</v>
      </c>
      <c r="C26" s="74">
        <f>144.58+18</f>
        <v>162.58</v>
      </c>
      <c r="D26" s="74">
        <f>B26/'kursy euro'!$B$4</f>
        <v>28.64341274888704</v>
      </c>
      <c r="E26" s="74">
        <f>C26/'kursy euro'!$B$3</f>
        <v>36.80945480891143</v>
      </c>
      <c r="F26" s="76">
        <f t="shared" si="3"/>
        <v>72.02607946856932</v>
      </c>
      <c r="G26" s="73">
        <f t="shared" si="2"/>
        <v>117.1</v>
      </c>
      <c r="H26" s="74">
        <f t="shared" si="2"/>
        <v>162.58</v>
      </c>
      <c r="I26" s="74">
        <f>G26/'kursy euro'!$B$4</f>
        <v>28.64341274888704</v>
      </c>
      <c r="J26" s="75">
        <f>H26/'kursy euro'!$B$3</f>
        <v>36.80945480891143</v>
      </c>
      <c r="K26" s="101">
        <f t="shared" si="4"/>
        <v>72.02607946856932</v>
      </c>
    </row>
    <row r="27" spans="1:11" ht="14.25">
      <c r="A27" s="39" t="s">
        <v>15</v>
      </c>
      <c r="B27" s="44">
        <v>30886.53</v>
      </c>
      <c r="C27" s="41">
        <v>30832.8</v>
      </c>
      <c r="D27" s="41">
        <f>B27/'kursy euro'!$B$4</f>
        <v>7555.0437845506585</v>
      </c>
      <c r="E27" s="41">
        <f>C27/'kursy euro'!$B$3</f>
        <v>6980.800579605143</v>
      </c>
      <c r="F27" s="45">
        <f t="shared" si="3"/>
        <v>100.17426247372927</v>
      </c>
      <c r="G27" s="44">
        <f t="shared" si="2"/>
        <v>30886.53</v>
      </c>
      <c r="H27" s="41">
        <f t="shared" si="2"/>
        <v>30832.8</v>
      </c>
      <c r="I27" s="41">
        <f>G27/'kursy euro'!$B$4</f>
        <v>7555.0437845506585</v>
      </c>
      <c r="J27" s="59">
        <f>H27/'kursy euro'!$B$3</f>
        <v>6980.800579605143</v>
      </c>
      <c r="K27" s="100">
        <f t="shared" si="4"/>
        <v>100.17426247372927</v>
      </c>
    </row>
    <row r="28" spans="1:11" ht="15" thickBot="1">
      <c r="A28" s="69" t="s">
        <v>16</v>
      </c>
      <c r="B28" s="105">
        <v>1799.64</v>
      </c>
      <c r="C28" s="106">
        <v>1799.64</v>
      </c>
      <c r="D28" s="106">
        <f>B28/'kursy euro'!$B$4</f>
        <v>440.20351254830985</v>
      </c>
      <c r="E28" s="106">
        <f>C28/'kursy euro'!$B$3</f>
        <v>407.4533598985691</v>
      </c>
      <c r="F28" s="107">
        <f t="shared" si="3"/>
        <v>100</v>
      </c>
      <c r="G28" s="105">
        <f t="shared" si="2"/>
        <v>1799.64</v>
      </c>
      <c r="H28" s="106">
        <f t="shared" si="2"/>
        <v>1799.64</v>
      </c>
      <c r="I28" s="106">
        <f>G28/'kursy euro'!$B$4</f>
        <v>440.20351254830985</v>
      </c>
      <c r="J28" s="108">
        <f>H28/'kursy euro'!$B$3</f>
        <v>407.4533598985691</v>
      </c>
      <c r="K28" s="104">
        <f t="shared" si="4"/>
        <v>100</v>
      </c>
    </row>
    <row r="29" spans="2:3" ht="14.25">
      <c r="B29" s="30"/>
      <c r="C29" s="30"/>
    </row>
    <row r="30" ht="14.25">
      <c r="A30" s="29" t="s">
        <v>50</v>
      </c>
    </row>
    <row r="31" ht="14.25">
      <c r="A31" s="29" t="s">
        <v>51</v>
      </c>
    </row>
    <row r="32" ht="14.25">
      <c r="A32" s="29" t="s">
        <v>52</v>
      </c>
    </row>
    <row r="33" ht="14.25">
      <c r="A33" s="29" t="s">
        <v>58</v>
      </c>
    </row>
    <row r="34" spans="1:7" ht="15.75">
      <c r="A34" s="31" t="s">
        <v>59</v>
      </c>
      <c r="B34" s="1"/>
      <c r="C34" s="1"/>
      <c r="D34" s="1"/>
      <c r="E34" s="1"/>
      <c r="F34" s="1"/>
      <c r="G34" s="2"/>
    </row>
    <row r="35" ht="14.25">
      <c r="A35" s="29" t="s">
        <v>53</v>
      </c>
    </row>
    <row r="36" ht="14.25">
      <c r="A36" s="29" t="s">
        <v>60</v>
      </c>
    </row>
    <row r="37" ht="14.25">
      <c r="A37" s="29" t="s">
        <v>61</v>
      </c>
    </row>
  </sheetData>
  <sheetProtection/>
  <mergeCells count="6">
    <mergeCell ref="A3:A4"/>
    <mergeCell ref="A14:A15"/>
    <mergeCell ref="F3:F4"/>
    <mergeCell ref="F14:F15"/>
    <mergeCell ref="K3:K4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6" zoomScaleNormal="96" zoomScalePageLayoutView="0" workbookViewId="0" topLeftCell="A2">
      <selection activeCell="M17" sqref="M17"/>
    </sheetView>
  </sheetViews>
  <sheetFormatPr defaultColWidth="8.796875" defaultRowHeight="14.25"/>
  <cols>
    <col min="1" max="1" width="35.8984375" style="0" customWidth="1"/>
    <col min="2" max="11" width="8.8984375" style="0" customWidth="1"/>
  </cols>
  <sheetData>
    <row r="1" spans="1:6" ht="15.75">
      <c r="A1" s="1" t="s">
        <v>39</v>
      </c>
      <c r="B1" s="1"/>
      <c r="C1" s="1"/>
      <c r="D1" s="1"/>
      <c r="E1" s="1"/>
      <c r="F1" s="1"/>
    </row>
    <row r="3" spans="1:11" ht="14.25" customHeight="1">
      <c r="A3" s="134"/>
      <c r="B3" s="111" t="s">
        <v>54</v>
      </c>
      <c r="C3" s="111" t="s">
        <v>54</v>
      </c>
      <c r="D3" s="111" t="s">
        <v>54</v>
      </c>
      <c r="E3" s="111" t="s">
        <v>54</v>
      </c>
      <c r="F3" s="136" t="s">
        <v>2</v>
      </c>
      <c r="G3" s="112" t="s">
        <v>55</v>
      </c>
      <c r="H3" s="112" t="s">
        <v>55</v>
      </c>
      <c r="I3" s="112" t="s">
        <v>55</v>
      </c>
      <c r="J3" s="112" t="s">
        <v>55</v>
      </c>
      <c r="K3" s="137" t="s">
        <v>32</v>
      </c>
    </row>
    <row r="4" spans="1:11" ht="15" customHeight="1">
      <c r="A4" s="135"/>
      <c r="B4" s="97" t="s">
        <v>37</v>
      </c>
      <c r="C4" s="97" t="s">
        <v>33</v>
      </c>
      <c r="D4" s="97" t="s">
        <v>38</v>
      </c>
      <c r="E4" s="97" t="s">
        <v>34</v>
      </c>
      <c r="F4" s="136"/>
      <c r="G4" s="98" t="s">
        <v>37</v>
      </c>
      <c r="H4" s="98" t="s">
        <v>33</v>
      </c>
      <c r="I4" s="98" t="s">
        <v>38</v>
      </c>
      <c r="J4" s="98" t="s">
        <v>34</v>
      </c>
      <c r="K4" s="137"/>
    </row>
    <row r="5" spans="1:11" ht="14.25">
      <c r="A5" s="113" t="s">
        <v>3</v>
      </c>
      <c r="B5" s="40">
        <v>31565.460000000006</v>
      </c>
      <c r="C5" s="40">
        <v>29793.019999999997</v>
      </c>
      <c r="D5" s="40">
        <f>B5/'kursy euro'!$C$4</f>
        <v>7680.347453709338</v>
      </c>
      <c r="E5" s="40">
        <f>C5/'kursy euro'!$C$3</f>
        <v>6715.433337090049</v>
      </c>
      <c r="F5" s="114">
        <f>(B5/C5)*100</f>
        <v>105.94917870024594</v>
      </c>
      <c r="G5" s="41">
        <v>102116.33</v>
      </c>
      <c r="H5" s="41">
        <v>94590.67</v>
      </c>
      <c r="I5" s="41">
        <f>G5/'kursy euro'!$D$4</f>
        <v>24467.205769599386</v>
      </c>
      <c r="J5" s="41">
        <f>H5/'kursy euro'!$D$3</f>
        <v>22847.436052269266</v>
      </c>
      <c r="K5" s="115">
        <f>(G5/H5)*100</f>
        <v>107.95602779851332</v>
      </c>
    </row>
    <row r="6" spans="1:11" ht="14.25">
      <c r="A6" s="116" t="s">
        <v>28</v>
      </c>
      <c r="B6" s="71">
        <v>834.4099999999999</v>
      </c>
      <c r="C6" s="71">
        <v>766.8200000000002</v>
      </c>
      <c r="D6" s="71">
        <f>B6/'kursy euro'!$C$4</f>
        <v>203.02440448672715</v>
      </c>
      <c r="E6" s="71">
        <f>C6/'kursy euro'!$C$3</f>
        <v>172.84345768060413</v>
      </c>
      <c r="F6" s="117">
        <f aca="true" t="shared" si="0" ref="F6:F13">(B6/C6)*100</f>
        <v>108.81432409170336</v>
      </c>
      <c r="G6" s="74">
        <v>3257.47</v>
      </c>
      <c r="H6" s="74">
        <v>3086.29</v>
      </c>
      <c r="I6" s="74">
        <f>G6/'kursy euro'!$D$4</f>
        <v>780.4940578876748</v>
      </c>
      <c r="J6" s="74">
        <f>H6/'kursy euro'!$D$3</f>
        <v>745.4626699838168</v>
      </c>
      <c r="K6" s="118">
        <f aca="true" t="shared" si="1" ref="K6:K13">(G6/H6)*100</f>
        <v>105.54646517339587</v>
      </c>
    </row>
    <row r="7" spans="1:11" ht="14.25">
      <c r="A7" s="113" t="s">
        <v>57</v>
      </c>
      <c r="B7" s="40">
        <v>8338.79</v>
      </c>
      <c r="C7" s="40">
        <v>8686.649999999998</v>
      </c>
      <c r="D7" s="40">
        <f>B7/'kursy euro'!$C$4</f>
        <v>2028.9520426287747</v>
      </c>
      <c r="E7" s="40">
        <f>C7/'kursy euro'!$C$3</f>
        <v>1957.9961681505688</v>
      </c>
      <c r="F7" s="114">
        <f t="shared" si="0"/>
        <v>95.99546430442119</v>
      </c>
      <c r="G7" s="41">
        <v>29304.68</v>
      </c>
      <c r="H7" s="41">
        <v>27852.17</v>
      </c>
      <c r="I7" s="41">
        <f>G7/'kursy euro'!$D$4</f>
        <v>7021.439524631013</v>
      </c>
      <c r="J7" s="41">
        <f>H7/'kursy euro'!$D$3</f>
        <v>6727.414796744039</v>
      </c>
      <c r="K7" s="115">
        <f t="shared" si="1"/>
        <v>105.2150694182895</v>
      </c>
    </row>
    <row r="8" spans="1:11" ht="14.25">
      <c r="A8" s="116" t="s">
        <v>56</v>
      </c>
      <c r="B8" s="71">
        <v>220.3399999999997</v>
      </c>
      <c r="C8" s="71">
        <v>2215.3299999999995</v>
      </c>
      <c r="D8" s="71">
        <f>B8/'kursy euro'!$C$4</f>
        <v>53.61201002457474</v>
      </c>
      <c r="E8" s="71">
        <f>C8/'kursy euro'!$C$3</f>
        <v>499.3418235095232</v>
      </c>
      <c r="F8" s="117">
        <f t="shared" si="0"/>
        <v>9.946147977953611</v>
      </c>
      <c r="G8" s="74">
        <v>2739.45</v>
      </c>
      <c r="H8" s="74">
        <v>5537.36</v>
      </c>
      <c r="I8" s="74">
        <f>G8/'kursy euro'!$D$4</f>
        <v>656.3757906843013</v>
      </c>
      <c r="J8" s="74">
        <f>H8/'kursy euro'!$D$3</f>
        <v>1337.4942634235886</v>
      </c>
      <c r="K8" s="118">
        <f t="shared" si="1"/>
        <v>49.472131123856855</v>
      </c>
    </row>
    <row r="9" spans="1:11" ht="14.25">
      <c r="A9" s="113" t="s">
        <v>4</v>
      </c>
      <c r="B9" s="40">
        <v>304.94000000000005</v>
      </c>
      <c r="C9" s="40">
        <v>2194.48</v>
      </c>
      <c r="D9" s="40">
        <f>B9/'kursy euro'!$C$4</f>
        <v>74.19645246842991</v>
      </c>
      <c r="E9" s="40">
        <f>C9/'kursy euro'!$C$3</f>
        <v>494.64217288403023</v>
      </c>
      <c r="F9" s="114">
        <f t="shared" si="0"/>
        <v>13.895774853268202</v>
      </c>
      <c r="G9" s="41">
        <v>3097.52</v>
      </c>
      <c r="H9" s="41">
        <v>5844.96</v>
      </c>
      <c r="I9" s="41">
        <f>G9/'kursy euro'!$D$4</f>
        <v>742.1698294038719</v>
      </c>
      <c r="J9" s="41">
        <f>H9/'kursy euro'!$D$3</f>
        <v>1411.7919857008283</v>
      </c>
      <c r="K9" s="115">
        <f t="shared" si="1"/>
        <v>52.99471681585503</v>
      </c>
    </row>
    <row r="10" spans="1:11" ht="14.25">
      <c r="A10" s="116" t="s">
        <v>5</v>
      </c>
      <c r="B10" s="71">
        <v>194.09000000000015</v>
      </c>
      <c r="C10" s="71">
        <v>1066.38</v>
      </c>
      <c r="D10" s="71">
        <f>B10/'kursy euro'!$C$4</f>
        <v>47.22499330883967</v>
      </c>
      <c r="E10" s="71">
        <f>C10/'kursy euro'!$C$3</f>
        <v>240.36515271047</v>
      </c>
      <c r="F10" s="117">
        <f t="shared" si="0"/>
        <v>18.200828972786447</v>
      </c>
      <c r="G10" s="74">
        <v>3097.52</v>
      </c>
      <c r="H10" s="74">
        <v>3712.73</v>
      </c>
      <c r="I10" s="74">
        <f>G10/'kursy euro'!$D$4</f>
        <v>742.1698294038719</v>
      </c>
      <c r="J10" s="74">
        <f>H10/'kursy euro'!$D$3</f>
        <v>896.773024806164</v>
      </c>
      <c r="K10" s="118">
        <f t="shared" si="1"/>
        <v>83.42971344536231</v>
      </c>
    </row>
    <row r="11" spans="1:11" ht="14.25">
      <c r="A11" s="113" t="s">
        <v>31</v>
      </c>
      <c r="B11" s="40">
        <v>1139.3500000000004</v>
      </c>
      <c r="C11" s="40">
        <v>2961.3</v>
      </c>
      <c r="D11" s="40">
        <f>B11/'kursy euro'!$C$4</f>
        <v>277.22085695515716</v>
      </c>
      <c r="E11" s="40">
        <f>C11/'kursy euro'!$C$3</f>
        <v>667.4856305646343</v>
      </c>
      <c r="F11" s="114">
        <f t="shared" si="0"/>
        <v>38.47465640090502</v>
      </c>
      <c r="G11" s="41">
        <v>6354.99</v>
      </c>
      <c r="H11" s="41">
        <v>8931.25</v>
      </c>
      <c r="I11" s="41">
        <f>G11/'kursy euro'!$D$4</f>
        <v>1522.6638872915466</v>
      </c>
      <c r="J11" s="41">
        <f>H11/'kursy euro'!$D$3</f>
        <v>2157.254655684645</v>
      </c>
      <c r="K11" s="115">
        <f t="shared" si="1"/>
        <v>71.15454163750876</v>
      </c>
    </row>
    <row r="12" spans="1:11" ht="14.25">
      <c r="A12" s="116" t="s">
        <v>6</v>
      </c>
      <c r="B12" s="71">
        <v>111.09000000000015</v>
      </c>
      <c r="C12" s="71">
        <v>1066.38</v>
      </c>
      <c r="D12" s="71">
        <f>B12/'kursy euro'!$C$4</f>
        <v>27.029854740991304</v>
      </c>
      <c r="E12" s="71">
        <f>C12/'kursy euro'!$C$3</f>
        <v>240.36515271047</v>
      </c>
      <c r="F12" s="117">
        <f t="shared" si="0"/>
        <v>10.41748719968493</v>
      </c>
      <c r="G12" s="74">
        <v>3014.52</v>
      </c>
      <c r="H12" s="74">
        <v>3712.73</v>
      </c>
      <c r="I12" s="74">
        <f>G12/'kursy euro'!$D$4</f>
        <v>722.2829212190913</v>
      </c>
      <c r="J12" s="74">
        <f>H12/'kursy euro'!$D$3</f>
        <v>896.773024806164</v>
      </c>
      <c r="K12" s="118">
        <f t="shared" si="1"/>
        <v>81.19416170850022</v>
      </c>
    </row>
    <row r="13" spans="1:11" ht="15" customHeight="1">
      <c r="A13" s="113" t="s">
        <v>7</v>
      </c>
      <c r="B13" s="40">
        <v>111.09000000000015</v>
      </c>
      <c r="C13" s="40">
        <v>944.0900000000001</v>
      </c>
      <c r="D13" s="40">
        <f>B13/'kursy euro'!$C$4</f>
        <v>27.029854740991304</v>
      </c>
      <c r="E13" s="40">
        <f>C13/'kursy euro'!$C$3</f>
        <v>212.8006311281416</v>
      </c>
      <c r="F13" s="114">
        <f t="shared" si="0"/>
        <v>11.766886631571156</v>
      </c>
      <c r="G13" s="41">
        <v>3014.52</v>
      </c>
      <c r="H13" s="41">
        <v>3590.44</v>
      </c>
      <c r="I13" s="41">
        <f>G13/'kursy euro'!$D$4</f>
        <v>722.2829212190913</v>
      </c>
      <c r="J13" s="41">
        <f>H13/'kursy euro'!$D$3</f>
        <v>867.2350909398323</v>
      </c>
      <c r="K13" s="115">
        <f t="shared" si="1"/>
        <v>83.95962611824734</v>
      </c>
    </row>
    <row r="14" spans="1:11" ht="15" customHeight="1">
      <c r="A14" s="139"/>
      <c r="B14" s="111" t="s">
        <v>64</v>
      </c>
      <c r="C14" s="111" t="s">
        <v>64</v>
      </c>
      <c r="D14" s="111" t="s">
        <v>64</v>
      </c>
      <c r="E14" s="111" t="s">
        <v>64</v>
      </c>
      <c r="F14" s="136" t="s">
        <v>2</v>
      </c>
      <c r="G14" s="119" t="s">
        <v>64</v>
      </c>
      <c r="H14" s="119" t="s">
        <v>64</v>
      </c>
      <c r="I14" s="119" t="s">
        <v>64</v>
      </c>
      <c r="J14" s="119" t="s">
        <v>64</v>
      </c>
      <c r="K14" s="137" t="s">
        <v>32</v>
      </c>
    </row>
    <row r="15" spans="1:11" ht="14.25">
      <c r="A15" s="139"/>
      <c r="B15" s="97" t="s">
        <v>37</v>
      </c>
      <c r="C15" s="97" t="s">
        <v>33</v>
      </c>
      <c r="D15" s="97" t="s">
        <v>38</v>
      </c>
      <c r="E15" s="97" t="s">
        <v>34</v>
      </c>
      <c r="F15" s="136"/>
      <c r="G15" s="98" t="s">
        <v>37</v>
      </c>
      <c r="H15" s="98" t="s">
        <v>33</v>
      </c>
      <c r="I15" s="98" t="s">
        <v>38</v>
      </c>
      <c r="J15" s="98" t="s">
        <v>34</v>
      </c>
      <c r="K15" s="137"/>
    </row>
    <row r="16" spans="1:11" ht="14.25">
      <c r="A16" s="116" t="s">
        <v>8</v>
      </c>
      <c r="B16" s="74">
        <v>75794.48</v>
      </c>
      <c r="C16" s="74">
        <v>71863.9</v>
      </c>
      <c r="D16" s="74">
        <f>B16/'kursy euro'!$B$4</f>
        <v>18539.817034391664</v>
      </c>
      <c r="E16" s="74">
        <f>C16/'kursy euro'!$B$3</f>
        <v>16270.58051077703</v>
      </c>
      <c r="F16" s="118">
        <f>(B16/C16)*100</f>
        <v>105.4694777210811</v>
      </c>
      <c r="G16" s="74">
        <v>75794.48</v>
      </c>
      <c r="H16" s="74">
        <v>71863.9</v>
      </c>
      <c r="I16" s="74">
        <f>G16/'kursy euro'!$B$4</f>
        <v>18539.817034391664</v>
      </c>
      <c r="J16" s="74">
        <f>H16/'kursy euro'!$B$3</f>
        <v>16270.58051077703</v>
      </c>
      <c r="K16" s="118">
        <f>(G16/H16)*100</f>
        <v>105.4694777210811</v>
      </c>
    </row>
    <row r="17" spans="1:11" ht="14.25">
      <c r="A17" s="113" t="s">
        <v>9</v>
      </c>
      <c r="B17" s="41">
        <v>28976.38</v>
      </c>
      <c r="C17" s="41">
        <v>29720.28</v>
      </c>
      <c r="D17" s="41">
        <f>B17/'kursy euro'!$B$4</f>
        <v>7087.8088156156755</v>
      </c>
      <c r="E17" s="41">
        <f>C17/'kursy euro'!$B$3</f>
        <v>6728.916862887158</v>
      </c>
      <c r="F17" s="115">
        <f aca="true" t="shared" si="2" ref="F17:F28">(B17/C17)*100</f>
        <v>97.49699531767536</v>
      </c>
      <c r="G17" s="41">
        <v>28976.38</v>
      </c>
      <c r="H17" s="41">
        <v>29720.28</v>
      </c>
      <c r="I17" s="41">
        <f>G17/'kursy euro'!$B$4</f>
        <v>7087.8088156156755</v>
      </c>
      <c r="J17" s="41">
        <f>H17/'kursy euro'!$B$3</f>
        <v>6728.916862887158</v>
      </c>
      <c r="K17" s="115">
        <f aca="true" t="shared" si="3" ref="K17:K28">(G17/H17)*100</f>
        <v>97.49699531767536</v>
      </c>
    </row>
    <row r="18" spans="1:11" ht="14.25">
      <c r="A18" s="116" t="s">
        <v>10</v>
      </c>
      <c r="B18" s="74">
        <v>46818.1</v>
      </c>
      <c r="C18" s="74">
        <v>42143.62</v>
      </c>
      <c r="D18" s="74">
        <f>B18/'kursy euro'!$B$4</f>
        <v>11452.00821877599</v>
      </c>
      <c r="E18" s="74">
        <f>C18/'kursy euro'!$B$3</f>
        <v>9541.663647889874</v>
      </c>
      <c r="F18" s="118">
        <f t="shared" si="2"/>
        <v>111.09178566055786</v>
      </c>
      <c r="G18" s="74">
        <v>46818.1</v>
      </c>
      <c r="H18" s="74">
        <v>42143.62</v>
      </c>
      <c r="I18" s="74">
        <f>G18/'kursy euro'!$B$4</f>
        <v>11452.00821877599</v>
      </c>
      <c r="J18" s="74">
        <f>H18/'kursy euro'!$B$3</f>
        <v>9541.663647889874</v>
      </c>
      <c r="K18" s="118">
        <f t="shared" si="3"/>
        <v>111.09178566055786</v>
      </c>
    </row>
    <row r="19" spans="1:11" ht="14.25">
      <c r="A19" s="113" t="s">
        <v>11</v>
      </c>
      <c r="B19" s="41">
        <v>21841.05</v>
      </c>
      <c r="C19" s="41">
        <v>18382.36</v>
      </c>
      <c r="D19" s="41">
        <f>B19/'kursy euro'!$B$4</f>
        <v>5342.461229881122</v>
      </c>
      <c r="E19" s="41">
        <f>C19/'kursy euro'!$B$3</f>
        <v>4161.918130773411</v>
      </c>
      <c r="F19" s="115">
        <f t="shared" si="2"/>
        <v>118.8152663749377</v>
      </c>
      <c r="G19" s="41">
        <v>21841.05</v>
      </c>
      <c r="H19" s="41">
        <v>18382.36</v>
      </c>
      <c r="I19" s="41">
        <f>G19/'kursy euro'!$B$4</f>
        <v>5342.461229881122</v>
      </c>
      <c r="J19" s="41">
        <f>H19/'kursy euro'!$B$3</f>
        <v>4161.918130773411</v>
      </c>
      <c r="K19" s="115">
        <f t="shared" si="3"/>
        <v>118.8152663749377</v>
      </c>
    </row>
    <row r="20" spans="1:11" ht="14.25">
      <c r="A20" s="116" t="s">
        <v>27</v>
      </c>
      <c r="B20" s="74">
        <v>890.28</v>
      </c>
      <c r="C20" s="74">
        <v>1085.96</v>
      </c>
      <c r="D20" s="74">
        <f>B20/'kursy euro'!$B$4</f>
        <v>217.76821094858374</v>
      </c>
      <c r="E20" s="74">
        <f>C20/'kursy euro'!$B$3</f>
        <v>245.87031334903097</v>
      </c>
      <c r="F20" s="118">
        <f t="shared" si="2"/>
        <v>81.9809201075546</v>
      </c>
      <c r="G20" s="74">
        <v>890.28</v>
      </c>
      <c r="H20" s="74">
        <v>1085.96</v>
      </c>
      <c r="I20" s="74">
        <f>G20/'kursy euro'!$B$4</f>
        <v>217.76821094858374</v>
      </c>
      <c r="J20" s="74">
        <f>H20/'kursy euro'!$B$3</f>
        <v>245.87031334903097</v>
      </c>
      <c r="K20" s="118">
        <f t="shared" si="3"/>
        <v>81.9809201075546</v>
      </c>
    </row>
    <row r="21" spans="1:11" ht="14.25">
      <c r="A21" s="113" t="s">
        <v>29</v>
      </c>
      <c r="B21" s="41">
        <v>24086.77</v>
      </c>
      <c r="C21" s="41">
        <v>21642.15</v>
      </c>
      <c r="D21" s="41">
        <f>B21/'kursy euro'!$B$4</f>
        <v>5891.778777946285</v>
      </c>
      <c r="E21" s="41">
        <f>C21/'kursy euro'!$B$3</f>
        <v>4899.9615105959065</v>
      </c>
      <c r="F21" s="115">
        <f t="shared" si="2"/>
        <v>111.29564299295586</v>
      </c>
      <c r="G21" s="41">
        <v>24086.77</v>
      </c>
      <c r="H21" s="41">
        <v>21642.15</v>
      </c>
      <c r="I21" s="41">
        <f>G21/'kursy euro'!$B$4</f>
        <v>5891.778777946285</v>
      </c>
      <c r="J21" s="41">
        <f>H21/'kursy euro'!$B$3</f>
        <v>4899.9615105959065</v>
      </c>
      <c r="K21" s="115">
        <f t="shared" si="3"/>
        <v>111.29564299295586</v>
      </c>
    </row>
    <row r="22" spans="1:11" ht="14.25">
      <c r="A22" s="116" t="s">
        <v>26</v>
      </c>
      <c r="B22" s="74">
        <v>24086.77</v>
      </c>
      <c r="C22" s="74">
        <v>21642.15</v>
      </c>
      <c r="D22" s="74">
        <f>B22/'kursy euro'!$B$4</f>
        <v>5891.778777946285</v>
      </c>
      <c r="E22" s="74">
        <f>C22/'kursy euro'!$B$3</f>
        <v>4899.9615105959065</v>
      </c>
      <c r="F22" s="118">
        <f t="shared" si="2"/>
        <v>111.29564299295586</v>
      </c>
      <c r="G22" s="74">
        <v>24086.77</v>
      </c>
      <c r="H22" s="74">
        <v>21642.15</v>
      </c>
      <c r="I22" s="74">
        <f>G22/'kursy euro'!$B$4</f>
        <v>5891.778777946285</v>
      </c>
      <c r="J22" s="74">
        <f>H22/'kursy euro'!$B$3</f>
        <v>4899.9615105959065</v>
      </c>
      <c r="K22" s="118">
        <f t="shared" si="3"/>
        <v>111.29564299295586</v>
      </c>
    </row>
    <row r="23" spans="1:11" ht="14.25">
      <c r="A23" s="113" t="s">
        <v>30</v>
      </c>
      <c r="B23" s="41">
        <v>0</v>
      </c>
      <c r="C23" s="41">
        <v>0</v>
      </c>
      <c r="D23" s="41">
        <f>B23/'kursy euro'!$B$4</f>
        <v>0</v>
      </c>
      <c r="E23" s="41">
        <f>C23/'kursy euro'!$B$3</f>
        <v>0</v>
      </c>
      <c r="F23" s="115" t="s">
        <v>40</v>
      </c>
      <c r="G23" s="41">
        <v>0</v>
      </c>
      <c r="H23" s="41">
        <v>0</v>
      </c>
      <c r="I23" s="41">
        <f>G23/'kursy euro'!$B$4</f>
        <v>0</v>
      </c>
      <c r="J23" s="41">
        <f>H23/'kursy euro'!$B$3</f>
        <v>0</v>
      </c>
      <c r="K23" s="115" t="s">
        <v>40</v>
      </c>
    </row>
    <row r="24" spans="1:11" ht="14.25">
      <c r="A24" s="116" t="s">
        <v>12</v>
      </c>
      <c r="B24" s="74">
        <v>40196.99</v>
      </c>
      <c r="C24" s="74">
        <v>37410.59</v>
      </c>
      <c r="D24" s="74">
        <f>B24/'kursy euro'!$B$4</f>
        <v>9832.442150579718</v>
      </c>
      <c r="E24" s="74">
        <f>C24/'kursy euro'!$B$3</f>
        <v>8470.066564028255</v>
      </c>
      <c r="F24" s="118">
        <f t="shared" si="2"/>
        <v>107.44815839579114</v>
      </c>
      <c r="G24" s="74">
        <v>40196.99</v>
      </c>
      <c r="H24" s="74">
        <v>37410.59</v>
      </c>
      <c r="I24" s="74">
        <f>G24/'kursy euro'!$B$4</f>
        <v>9832.442150579718</v>
      </c>
      <c r="J24" s="74">
        <f>H24/'kursy euro'!$B$3</f>
        <v>8470.066564028255</v>
      </c>
      <c r="K24" s="118">
        <f t="shared" si="3"/>
        <v>107.44815839579114</v>
      </c>
    </row>
    <row r="25" spans="1:11" ht="14.25">
      <c r="A25" s="113" t="s">
        <v>13</v>
      </c>
      <c r="B25" s="41">
        <v>3872.25</v>
      </c>
      <c r="C25" s="41">
        <v>5888.320000000001</v>
      </c>
      <c r="D25" s="41">
        <f>B25/'kursy euro'!$B$4</f>
        <v>947.177241817915</v>
      </c>
      <c r="E25" s="41">
        <f>C25/'kursy euro'!$B$3</f>
        <v>1333.1642818330013</v>
      </c>
      <c r="F25" s="115">
        <f t="shared" si="2"/>
        <v>65.76154149231019</v>
      </c>
      <c r="G25" s="41">
        <v>3872.25</v>
      </c>
      <c r="H25" s="41">
        <v>5888.320000000001</v>
      </c>
      <c r="I25" s="41">
        <f>G25/'kursy euro'!$B$4</f>
        <v>947.177241817915</v>
      </c>
      <c r="J25" s="41">
        <f>H25/'kursy euro'!$B$3</f>
        <v>1333.1642818330013</v>
      </c>
      <c r="K25" s="115">
        <f t="shared" si="3"/>
        <v>65.76154149231019</v>
      </c>
    </row>
    <row r="26" spans="1:11" ht="14.25">
      <c r="A26" s="116" t="s">
        <v>14</v>
      </c>
      <c r="B26" s="74">
        <v>36324.74</v>
      </c>
      <c r="C26" s="74">
        <v>31522.270000000004</v>
      </c>
      <c r="D26" s="74">
        <f>B26/'kursy euro'!$B$4</f>
        <v>8885.264908761803</v>
      </c>
      <c r="E26" s="74">
        <f>C26/'kursy euro'!$B$3</f>
        <v>7136.902282195255</v>
      </c>
      <c r="F26" s="118">
        <f t="shared" si="2"/>
        <v>115.23516548776468</v>
      </c>
      <c r="G26" s="74">
        <v>36324.74</v>
      </c>
      <c r="H26" s="74">
        <v>31522.270000000004</v>
      </c>
      <c r="I26" s="74">
        <f>G26/'kursy euro'!$B$4</f>
        <v>8885.264908761803</v>
      </c>
      <c r="J26" s="74">
        <f>H26/'kursy euro'!$B$3</f>
        <v>7136.902282195255</v>
      </c>
      <c r="K26" s="118">
        <f t="shared" si="3"/>
        <v>115.23516548776468</v>
      </c>
    </row>
    <row r="27" spans="1:11" ht="14.25">
      <c r="A27" s="113" t="s">
        <v>15</v>
      </c>
      <c r="B27" s="41">
        <v>35597.49</v>
      </c>
      <c r="C27" s="41">
        <v>34453.31</v>
      </c>
      <c r="D27" s="41">
        <f>B27/'kursy euro'!$B$4</f>
        <v>8707.374883811946</v>
      </c>
      <c r="E27" s="41">
        <f>C27/'kursy euro'!$B$3</f>
        <v>7800.513946748776</v>
      </c>
      <c r="F27" s="115">
        <f t="shared" si="2"/>
        <v>103.32095813145385</v>
      </c>
      <c r="G27" s="41">
        <v>35597.49</v>
      </c>
      <c r="H27" s="41">
        <v>34453.31</v>
      </c>
      <c r="I27" s="41">
        <f>G27/'kursy euro'!$B$4</f>
        <v>8707.374883811946</v>
      </c>
      <c r="J27" s="41">
        <f>H27/'kursy euro'!$B$3</f>
        <v>7800.513946748776</v>
      </c>
      <c r="K27" s="115">
        <f t="shared" si="3"/>
        <v>103.32095813145385</v>
      </c>
    </row>
    <row r="28" spans="1:11" ht="14.25">
      <c r="A28" s="116" t="s">
        <v>16</v>
      </c>
      <c r="B28" s="74">
        <v>28200</v>
      </c>
      <c r="C28" s="74">
        <v>28200</v>
      </c>
      <c r="D28" s="74">
        <f>B28/'kursy euro'!$B$4</f>
        <v>6897.901276845556</v>
      </c>
      <c r="E28" s="74">
        <f>C28/'kursy euro'!$B$3</f>
        <v>6384.712914327114</v>
      </c>
      <c r="F28" s="118">
        <f t="shared" si="2"/>
        <v>100</v>
      </c>
      <c r="G28" s="74">
        <v>28200</v>
      </c>
      <c r="H28" s="74">
        <v>28200</v>
      </c>
      <c r="I28" s="74">
        <f>G28/'kursy euro'!$B$4</f>
        <v>6897.901276845556</v>
      </c>
      <c r="J28" s="74">
        <f>H28/'kursy euro'!$B$3</f>
        <v>6384.712914327114</v>
      </c>
      <c r="K28" s="118">
        <f t="shared" si="3"/>
        <v>100</v>
      </c>
    </row>
    <row r="29" spans="2:7" ht="14.25">
      <c r="B29" s="30"/>
      <c r="G29" t="s">
        <v>35</v>
      </c>
    </row>
    <row r="32" ht="14.25">
      <c r="A32" s="29" t="s">
        <v>50</v>
      </c>
    </row>
    <row r="33" s="33" customFormat="1" ht="14.25">
      <c r="A33" s="32"/>
    </row>
    <row r="34" s="33" customFormat="1" ht="14.25">
      <c r="A34" s="32"/>
    </row>
    <row r="35" s="33" customFormat="1" ht="14.25">
      <c r="A35" s="32"/>
    </row>
    <row r="36" spans="1:7" s="37" customFormat="1" ht="12.75">
      <c r="A36" s="34"/>
      <c r="B36" s="35"/>
      <c r="C36" s="35"/>
      <c r="D36" s="35"/>
      <c r="E36" s="35"/>
      <c r="F36" s="35"/>
      <c r="G36" s="36"/>
    </row>
    <row r="37" ht="14.25">
      <c r="A37" s="34"/>
    </row>
    <row r="40" ht="14.25">
      <c r="A40" s="29" t="s">
        <v>53</v>
      </c>
    </row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</sheetData>
  <sheetProtection/>
  <mergeCells count="6">
    <mergeCell ref="A3:A4"/>
    <mergeCell ref="K3:K4"/>
    <mergeCell ref="F3:F4"/>
    <mergeCell ref="F14:F15"/>
    <mergeCell ref="K14:K15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3" sqref="E13"/>
    </sheetView>
  </sheetViews>
  <sheetFormatPr defaultColWidth="8.796875" defaultRowHeight="14.25"/>
  <cols>
    <col min="2" max="2" width="20.5" style="0" customWidth="1"/>
    <col min="3" max="4" width="20.09765625" style="0" customWidth="1"/>
  </cols>
  <sheetData>
    <row r="1" spans="1:4" ht="14.25">
      <c r="A1" s="140"/>
      <c r="B1" s="19" t="s">
        <v>1</v>
      </c>
      <c r="C1" s="21" t="s">
        <v>0</v>
      </c>
      <c r="D1" s="23" t="s">
        <v>0</v>
      </c>
    </row>
    <row r="2" spans="1:4" ht="15" thickBot="1">
      <c r="A2" s="140"/>
      <c r="B2" s="20" t="s">
        <v>62</v>
      </c>
      <c r="C2" s="22" t="s">
        <v>54</v>
      </c>
      <c r="D2" s="24" t="s">
        <v>63</v>
      </c>
    </row>
    <row r="3" spans="1:4" ht="14.25">
      <c r="A3" s="17">
        <v>2011</v>
      </c>
      <c r="B3" s="15">
        <v>4.4168</v>
      </c>
      <c r="C3" s="11">
        <v>4.4365</v>
      </c>
      <c r="D3" s="13">
        <v>4.1401</v>
      </c>
    </row>
    <row r="4" spans="1:4" ht="15" thickBot="1">
      <c r="A4" s="18">
        <v>2012</v>
      </c>
      <c r="B4" s="16">
        <v>4.0882</v>
      </c>
      <c r="C4" s="12">
        <v>4.1099</v>
      </c>
      <c r="D4" s="14">
        <v>4.1736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66" zoomScaleNormal="66" zoomScalePageLayoutView="0" workbookViewId="0" topLeftCell="A1">
      <selection activeCell="D17" sqref="D17"/>
    </sheetView>
  </sheetViews>
  <sheetFormatPr defaultColWidth="8.796875" defaultRowHeight="14.25"/>
  <cols>
    <col min="1" max="1" width="34.09765625" style="0" customWidth="1"/>
    <col min="2" max="2" width="11.8984375" style="0" customWidth="1"/>
    <col min="3" max="5" width="9.09765625" style="0" bestFit="1" customWidth="1"/>
    <col min="6" max="6" width="8.5" style="0" customWidth="1"/>
    <col min="7" max="7" width="22.59765625" style="0" customWidth="1"/>
  </cols>
  <sheetData>
    <row r="1" spans="1:11" ht="31.5" customHeight="1">
      <c r="A1" s="141" t="s">
        <v>42</v>
      </c>
      <c r="B1" s="141"/>
      <c r="C1" s="141"/>
      <c r="D1" s="141"/>
      <c r="E1" s="141"/>
      <c r="F1" s="8"/>
      <c r="G1" s="141"/>
      <c r="H1" s="141"/>
      <c r="I1" s="141"/>
      <c r="J1" s="141"/>
      <c r="K1" s="141"/>
    </row>
    <row r="2" spans="7:11" ht="14.25">
      <c r="G2" s="141"/>
      <c r="H2" s="141"/>
      <c r="I2" s="141"/>
      <c r="J2" s="141"/>
      <c r="K2" s="141"/>
    </row>
    <row r="3" spans="1:11" ht="14.25">
      <c r="A3" s="142"/>
      <c r="B3" s="89" t="s">
        <v>54</v>
      </c>
      <c r="C3" s="90" t="s">
        <v>54</v>
      </c>
      <c r="D3" s="82" t="s">
        <v>55</v>
      </c>
      <c r="E3" s="82" t="s">
        <v>55</v>
      </c>
      <c r="F3" s="4"/>
      <c r="G3" s="141"/>
      <c r="H3" s="141"/>
      <c r="I3" s="141"/>
      <c r="J3" s="141"/>
      <c r="K3" s="141"/>
    </row>
    <row r="4" spans="1:11" ht="15" thickBot="1">
      <c r="A4" s="143"/>
      <c r="B4" s="91">
        <v>2012</v>
      </c>
      <c r="C4" s="92">
        <v>2011</v>
      </c>
      <c r="D4" s="83">
        <v>2012</v>
      </c>
      <c r="E4" s="83">
        <v>2011</v>
      </c>
      <c r="F4" s="5"/>
      <c r="G4" s="141"/>
      <c r="H4" s="141"/>
      <c r="I4" s="141"/>
      <c r="J4" s="141"/>
      <c r="K4" s="141"/>
    </row>
    <row r="5" spans="1:11" ht="15" thickTop="1">
      <c r="A5" s="93" t="s">
        <v>21</v>
      </c>
      <c r="B5" s="94">
        <f>'wybrane dane - LUG SA'!B9/'wybrane dane - LUG SA'!B5</f>
        <v>0.45665882855921347</v>
      </c>
      <c r="C5" s="95">
        <f>'wybrane dane - LUG SA'!C9/'wybrane dane - LUG SA'!C5</f>
        <v>0.6233490131744146</v>
      </c>
      <c r="D5" s="94">
        <f>'wybrane dane - LUG SA'!G9/'wybrane dane - LUG SA'!G5</f>
        <v>0.04817738122473881</v>
      </c>
      <c r="E5" s="94">
        <f>'wybrane dane - LUG SA'!H9/'wybrane dane - LUG SA'!H5</f>
        <v>0.07790280017592728</v>
      </c>
      <c r="F5" s="6"/>
      <c r="G5" s="141"/>
      <c r="H5" s="141"/>
      <c r="I5" s="141"/>
      <c r="J5" s="141"/>
      <c r="K5" s="141"/>
    </row>
    <row r="6" spans="1:11" ht="14.25">
      <c r="A6" s="88" t="s">
        <v>23</v>
      </c>
      <c r="B6" s="84">
        <f>'wybrane dane - LUG SA'!B11/'wybrane dane - LUG SA'!B5</f>
        <v>0.4729941570471712</v>
      </c>
      <c r="C6" s="85">
        <f>'wybrane dane - LUG SA'!C11/'wybrane dane - LUG SA'!C5</f>
        <v>0.6470026951470614</v>
      </c>
      <c r="D6" s="84">
        <f>'wybrane dane - LUG SA'!G11/'wybrane dane - LUG SA'!G5</f>
        <v>0.08314268283382903</v>
      </c>
      <c r="E6" s="84">
        <f>'wybrane dane - LUG SA'!H11/'wybrane dane - LUG SA'!H5</f>
        <v>0.1162219615892098</v>
      </c>
      <c r="F6" s="7"/>
      <c r="G6" s="141"/>
      <c r="H6" s="141"/>
      <c r="I6" s="141"/>
      <c r="J6" s="141"/>
      <c r="K6" s="141"/>
    </row>
    <row r="7" spans="1:11" ht="15" customHeight="1">
      <c r="A7" s="93" t="s">
        <v>22</v>
      </c>
      <c r="B7" s="94">
        <f>'wybrane dane - LUG SA'!B13/'wybrane dane - LUG SA'!B5</f>
        <v>3.6747363545674796</v>
      </c>
      <c r="C7" s="95">
        <f>'wybrane dane - LUG SA'!C13/'wybrane dane - LUG SA'!C5</f>
        <v>0.619147262165827</v>
      </c>
      <c r="D7" s="94">
        <f>'wybrane dane - LUG SA'!G13/'wybrane dane - LUG SA'!G5</f>
        <v>1.7667295813315032</v>
      </c>
      <c r="E7" s="94">
        <f>'wybrane dane - LUG SA'!H13/'wybrane dane - LUG SA'!H5</f>
        <v>0.6269242046620731</v>
      </c>
      <c r="F7" s="7"/>
      <c r="G7" s="141"/>
      <c r="H7" s="141"/>
      <c r="I7" s="141"/>
      <c r="J7" s="141"/>
      <c r="K7" s="141"/>
    </row>
    <row r="8" spans="1:11" ht="15" customHeight="1">
      <c r="A8" s="88" t="s">
        <v>45</v>
      </c>
      <c r="B8" s="84">
        <f>'wybrane dane - LUG SA'!B13/('wybrane dane - LUG SA'!B16-'wybrane dane - LUG SA'!B24)</f>
        <v>0.06678803568676563</v>
      </c>
      <c r="C8" s="85">
        <f>'wybrane dane - LUG SA'!C13/('wybrane dane - LUG SA'!C16-'wybrane dane - LUG SA'!C24)</f>
        <v>0.011995666952077011</v>
      </c>
      <c r="D8" s="84">
        <f>'wybrane dane - LUG SA'!G13/('wybrane dane - LUG SA'!G16-'wybrane dane - LUG SA'!G24)</f>
        <v>0.06000578893316567</v>
      </c>
      <c r="E8" s="84">
        <f>'wybrane dane - LUG SA'!H13/('wybrane dane - LUG SA'!H16-'wybrane dane - LUG SA'!H24)</f>
        <v>0.02219065410861161</v>
      </c>
      <c r="F8" s="7"/>
      <c r="G8" s="141"/>
      <c r="H8" s="141"/>
      <c r="I8" s="141"/>
      <c r="J8" s="141"/>
      <c r="K8" s="141"/>
    </row>
    <row r="9" spans="1:11" ht="15" customHeight="1">
      <c r="A9" s="96" t="s">
        <v>46</v>
      </c>
      <c r="B9" s="94">
        <f>'wybrane dane - LUG SA'!B13/'wybrane dane - LUG SA'!B16</f>
        <v>0.06628469595829962</v>
      </c>
      <c r="C9" s="95">
        <f>'wybrane dane - LUG SA'!C13/'wybrane dane - LUG SA'!C16</f>
        <v>0.011887704168249618</v>
      </c>
      <c r="D9" s="94">
        <f>'wybrane dane - LUG SA'!G13/'wybrane dane - LUG SA'!G16</f>
        <v>0.05955356276425032</v>
      </c>
      <c r="E9" s="94">
        <f>'wybrane dane - LUG SA'!H13/'wybrane dane - LUG SA'!H16</f>
        <v>0.02199093492650297</v>
      </c>
      <c r="F9" s="7"/>
      <c r="G9" s="141"/>
      <c r="H9" s="141"/>
      <c r="I9" s="141"/>
      <c r="J9" s="141"/>
      <c r="K9" s="141"/>
    </row>
    <row r="10" spans="1:11" ht="15" customHeight="1">
      <c r="A10" s="88" t="s">
        <v>24</v>
      </c>
      <c r="B10" s="84">
        <f>'wybrane dane - LUG SA'!B18/'wybrane dane - LUG SA'!B26</f>
        <v>12.868403074295475</v>
      </c>
      <c r="C10" s="85">
        <f>'wybrane dane - LUG SA'!C18/'wybrane dane - LUG SA'!C26</f>
        <v>9.902017468323285</v>
      </c>
      <c r="D10" s="84">
        <f>'wybrane dane - LUG SA'!G18/'wybrane dane - LUG SA'!G26</f>
        <v>12.868403074295475</v>
      </c>
      <c r="E10" s="84">
        <f>'wybrane dane - LUG SA'!H18/'wybrane dane - LUG SA'!H26</f>
        <v>9.902017468323285</v>
      </c>
      <c r="F10" s="7"/>
      <c r="G10" s="141"/>
      <c r="H10" s="141"/>
      <c r="I10" s="141"/>
      <c r="J10" s="141"/>
      <c r="K10" s="141"/>
    </row>
    <row r="11" spans="1:11" ht="15" customHeight="1">
      <c r="A11" s="93" t="s">
        <v>25</v>
      </c>
      <c r="B11" s="94">
        <f>'wybrane dane - LUG SA'!B24/'wybrane dane - LUG SA'!B16</f>
        <v>0.007536375689002881</v>
      </c>
      <c r="C11" s="95">
        <f>'wybrane dane - LUG SA'!C24/'wybrane dane - LUG SA'!C16</f>
        <v>0.009000148491843555</v>
      </c>
      <c r="D11" s="94">
        <f>'wybrane dane - LUG SA'!G24/'wybrane dane - LUG SA'!G16</f>
        <v>0.007536375689002881</v>
      </c>
      <c r="E11" s="94">
        <f>'wybrane dane - LUG SA'!H24/'wybrane dane - LUG SA'!H16</f>
        <v>0.009000148491843555</v>
      </c>
      <c r="F11" s="7"/>
      <c r="G11" s="141"/>
      <c r="H11" s="141"/>
      <c r="I11" s="141"/>
      <c r="J11" s="141"/>
      <c r="K11" s="141"/>
    </row>
    <row r="12" spans="7:11" ht="14.25">
      <c r="G12" s="141"/>
      <c r="H12" s="141"/>
      <c r="I12" s="141"/>
      <c r="J12" s="141"/>
      <c r="K12" s="141"/>
    </row>
    <row r="13" spans="1:11" ht="33" customHeight="1">
      <c r="A13" s="141" t="s">
        <v>43</v>
      </c>
      <c r="B13" s="141"/>
      <c r="C13" s="141"/>
      <c r="D13" s="141"/>
      <c r="E13" s="141"/>
      <c r="G13" s="141"/>
      <c r="H13" s="141"/>
      <c r="I13" s="141"/>
      <c r="J13" s="141"/>
      <c r="K13" s="141"/>
    </row>
    <row r="14" spans="7:11" ht="14.25">
      <c r="G14" s="141"/>
      <c r="H14" s="141"/>
      <c r="I14" s="141"/>
      <c r="J14" s="141"/>
      <c r="K14" s="141"/>
    </row>
    <row r="15" spans="1:11" ht="14.25">
      <c r="A15" s="142"/>
      <c r="B15" s="89" t="s">
        <v>54</v>
      </c>
      <c r="C15" s="90" t="s">
        <v>54</v>
      </c>
      <c r="D15" s="82" t="s">
        <v>55</v>
      </c>
      <c r="E15" s="82" t="s">
        <v>55</v>
      </c>
      <c r="F15" s="4"/>
      <c r="G15" s="141"/>
      <c r="H15" s="141"/>
      <c r="I15" s="141"/>
      <c r="J15" s="141"/>
      <c r="K15" s="141"/>
    </row>
    <row r="16" spans="1:11" ht="15" thickBot="1">
      <c r="A16" s="143"/>
      <c r="B16" s="91">
        <v>2012</v>
      </c>
      <c r="C16" s="92">
        <v>2011</v>
      </c>
      <c r="D16" s="83">
        <v>2012</v>
      </c>
      <c r="E16" s="83">
        <v>2011</v>
      </c>
      <c r="F16" s="5"/>
      <c r="G16" s="141"/>
      <c r="H16" s="141"/>
      <c r="I16" s="141"/>
      <c r="J16" s="141"/>
      <c r="K16" s="141"/>
    </row>
    <row r="17" spans="1:11" ht="15" thickTop="1">
      <c r="A17" s="109" t="s">
        <v>21</v>
      </c>
      <c r="B17" s="94">
        <f>'wybrane dane - skonsolidowane'!B9/'wybrane dane - skonsolidowane'!B5</f>
        <v>0.01779595134101366</v>
      </c>
      <c r="C17" s="94">
        <f>'wybrane dane - skonsolidowane'!C9/'wybrane dane - skonsolidowane'!C5</f>
        <v>0.08644135247571132</v>
      </c>
      <c r="D17" s="110">
        <f>'wybrane dane - skonsolidowane'!G9/'wybrane dane - skonsolidowane'!G5</f>
        <v>0.03086031386340827</v>
      </c>
      <c r="E17" s="94">
        <f>'wybrane dane - skonsolidowane'!H9/'wybrane dane - skonsolidowane'!H5</f>
        <v>0.06279321521662341</v>
      </c>
      <c r="F17" s="6"/>
      <c r="G17" s="141"/>
      <c r="H17" s="141"/>
      <c r="I17" s="141"/>
      <c r="J17" s="141"/>
      <c r="K17" s="141"/>
    </row>
    <row r="18" spans="1:11" ht="14.25">
      <c r="A18" s="81" t="s">
        <v>23</v>
      </c>
      <c r="B18" s="84">
        <f>'wybrane dane - skonsolidowane'!B11/'wybrane dane - skonsolidowane'!B5</f>
        <v>0.04454203381576344</v>
      </c>
      <c r="C18" s="85">
        <f>'wybrane dane - skonsolidowane'!C11/'wybrane dane - skonsolidowane'!C5</f>
        <v>0.14096766854775228</v>
      </c>
      <c r="D18" s="84">
        <f>'wybrane dane - skonsolidowane'!G11/'wybrane dane - skonsolidowane'!G5</f>
        <v>0.06315274250617439</v>
      </c>
      <c r="E18" s="84">
        <f>'wybrane dane - skonsolidowane'!H11/'wybrane dane - skonsolidowane'!H5</f>
        <v>0.09690522569062243</v>
      </c>
      <c r="F18" s="7"/>
      <c r="G18" s="141"/>
      <c r="H18" s="141"/>
      <c r="I18" s="141"/>
      <c r="J18" s="141"/>
      <c r="K18" s="141"/>
    </row>
    <row r="19" spans="1:11" ht="14.25">
      <c r="A19" s="109" t="s">
        <v>22</v>
      </c>
      <c r="B19" s="94">
        <f>'wybrane dane - skonsolidowane'!B13/'wybrane dane - skonsolidowane'!B5</f>
        <v>0.011855935513653635</v>
      </c>
      <c r="C19" s="95">
        <f>'wybrane dane - skonsolidowane'!C13/'wybrane dane - skonsolidowane'!C5</f>
        <v>0.04397364735315889</v>
      </c>
      <c r="D19" s="94">
        <f>'wybrane dane - skonsolidowane'!G13/'wybrane dane - skonsolidowane'!G5</f>
        <v>0.03007441036651512</v>
      </c>
      <c r="E19" s="94">
        <f>'wybrane dane - skonsolidowane'!H13/'wybrane dane - skonsolidowane'!H5</f>
        <v>0.038797423942960034</v>
      </c>
      <c r="F19" s="7"/>
      <c r="G19" s="141"/>
      <c r="H19" s="141"/>
      <c r="I19" s="141"/>
      <c r="J19" s="141"/>
      <c r="K19" s="141"/>
    </row>
    <row r="20" spans="1:11" ht="14.25">
      <c r="A20" s="81" t="s">
        <v>45</v>
      </c>
      <c r="B20" s="86">
        <f>'wybrane dane - skonsolidowane'!B13/('wybrane dane - skonsolidowane'!B16-('wybrane dane - skonsolidowane'!B25+'wybrane dane - skonsolidowane'!B26))</f>
        <v>0.009767524352856456</v>
      </c>
      <c r="C20" s="87">
        <f>'wybrane dane - skonsolidowane'!C13/('wybrane dane - skonsolidowane'!C16-('wybrane dane - skonsolidowane'!C25+'wybrane dane - skonsolidowane'!C26))</f>
        <v>0.035446135803193744</v>
      </c>
      <c r="D20" s="84">
        <f>'wybrane dane - skonsolidowane'!G13/('wybrane dane - skonsolidowane'!G16-('wybrane dane - skonsolidowane'!G25+'wybrane dane - skonsolidowane'!G26))</f>
        <v>0.08013502242842378</v>
      </c>
      <c r="E20" s="84">
        <f>'wybrane dane - skonsolidowane'!H13/('wybrane dane - skonsolidowane'!H16-('wybrane dane - skonsolidowane'!H25+'wybrane dane - skonsolidowane'!H26))</f>
        <v>0.099195625614154</v>
      </c>
      <c r="F20" s="7"/>
      <c r="G20" s="141"/>
      <c r="H20" s="141"/>
      <c r="I20" s="141"/>
      <c r="J20" s="141"/>
      <c r="K20" s="141"/>
    </row>
    <row r="21" spans="1:11" ht="14.25">
      <c r="A21" s="109" t="s">
        <v>46</v>
      </c>
      <c r="B21" s="94">
        <f>'wybrane dane - skonsolidowane'!B13/'wybrane dane - skonsolidowane'!B16</f>
        <v>0.004776908144478924</v>
      </c>
      <c r="C21" s="95">
        <f>'wybrane dane - skonsolidowane'!C13/'wybrane dane - skonsolidowane'!C16</f>
        <v>0.017603044299091906</v>
      </c>
      <c r="D21" s="94">
        <f>'wybrane dane - skonsolidowane'!G13/'wybrane dane - skonsolidowane'!G16</f>
        <v>0.039190856092863685</v>
      </c>
      <c r="E21" s="94">
        <f>'wybrane dane - skonsolidowane'!H13/'wybrane dane - skonsolidowane'!H16</f>
        <v>0.04926192806056898</v>
      </c>
      <c r="F21" s="7"/>
      <c r="G21" s="141"/>
      <c r="H21" s="141"/>
      <c r="I21" s="141"/>
      <c r="J21" s="141"/>
      <c r="K21" s="141"/>
    </row>
    <row r="22" spans="1:11" ht="14.25">
      <c r="A22" s="81" t="s">
        <v>24</v>
      </c>
      <c r="B22" s="84">
        <f>'wybrane dane - skonsolidowane'!B18/'wybrane dane - skonsolidowane'!B26</f>
        <v>1.331411395431896</v>
      </c>
      <c r="C22" s="85">
        <f>'wybrane dane - skonsolidowane'!C18/'wybrane dane - skonsolidowane'!C26</f>
        <v>1.385878280273909</v>
      </c>
      <c r="D22" s="84">
        <f>'wybrane dane - skonsolidowane'!G18/'wybrane dane - skonsolidowane'!G26</f>
        <v>1.331411395431896</v>
      </c>
      <c r="E22" s="84">
        <f>'wybrane dane - skonsolidowane'!H18/'wybrane dane - skonsolidowane'!H26</f>
        <v>1.385878280273909</v>
      </c>
      <c r="F22" s="7"/>
      <c r="G22" s="141"/>
      <c r="H22" s="141"/>
      <c r="I22" s="141"/>
      <c r="J22" s="141"/>
      <c r="K22" s="141"/>
    </row>
    <row r="23" spans="1:11" ht="14.25">
      <c r="A23" s="109" t="s">
        <v>25</v>
      </c>
      <c r="B23" s="94">
        <f>'wybrane dane - skonsolidowane'!B24/'wybrane dane - skonsolidowane'!B16</f>
        <v>0.5109395974183184</v>
      </c>
      <c r="C23" s="95">
        <f>'wybrane dane - skonsolidowane'!C24/'wybrane dane - skonsolidowane'!C16</f>
        <v>0.5033870245213563</v>
      </c>
      <c r="D23" s="94">
        <f>'wybrane dane - skonsolidowane'!G24/'wybrane dane - skonsolidowane'!G16</f>
        <v>0.5109395974183184</v>
      </c>
      <c r="E23" s="94">
        <f>'wybrane dane - skonsolidowane'!H24/'wybrane dane - skonsolidowane'!H16</f>
        <v>0.5033870245213563</v>
      </c>
      <c r="F23" s="7"/>
      <c r="G23" s="141"/>
      <c r="H23" s="141"/>
      <c r="I23" s="141"/>
      <c r="J23" s="141"/>
      <c r="K23" s="141"/>
    </row>
    <row r="24" spans="1:11" ht="14.25">
      <c r="A24" s="25"/>
      <c r="B24" s="26"/>
      <c r="C24" s="26"/>
      <c r="D24" s="26"/>
      <c r="E24" s="26"/>
      <c r="F24" s="7"/>
      <c r="G24" s="141"/>
      <c r="H24" s="141"/>
      <c r="I24" s="141"/>
      <c r="J24" s="141"/>
      <c r="K24" s="141"/>
    </row>
    <row r="25" spans="1:11" ht="45.75" customHeight="1">
      <c r="A25" s="141" t="s">
        <v>44</v>
      </c>
      <c r="B25" s="141"/>
      <c r="C25" s="141"/>
      <c r="D25" s="141"/>
      <c r="E25" s="141"/>
      <c r="G25" s="141"/>
      <c r="H25" s="141"/>
      <c r="I25" s="141"/>
      <c r="J25" s="141"/>
      <c r="K25" s="141"/>
    </row>
    <row r="26" spans="7:11" ht="14.25">
      <c r="G26" s="141"/>
      <c r="H26" s="141"/>
      <c r="I26" s="141"/>
      <c r="J26" s="141"/>
      <c r="K26" s="141"/>
    </row>
    <row r="27" spans="1:11" ht="14.25">
      <c r="A27" s="142"/>
      <c r="B27" s="89" t="s">
        <v>54</v>
      </c>
      <c r="C27" s="90" t="s">
        <v>54</v>
      </c>
      <c r="D27" s="82" t="s">
        <v>55</v>
      </c>
      <c r="E27" s="82" t="s">
        <v>55</v>
      </c>
      <c r="G27" s="141"/>
      <c r="H27" s="141"/>
      <c r="I27" s="141"/>
      <c r="J27" s="141"/>
      <c r="K27" s="141"/>
    </row>
    <row r="28" spans="1:11" ht="14.25">
      <c r="A28" s="143"/>
      <c r="B28" s="91">
        <v>2012</v>
      </c>
      <c r="C28" s="92">
        <v>2011</v>
      </c>
      <c r="D28" s="83">
        <v>2012</v>
      </c>
      <c r="E28" s="83">
        <v>2011</v>
      </c>
      <c r="G28" s="141"/>
      <c r="H28" s="141"/>
      <c r="I28" s="141"/>
      <c r="J28" s="141"/>
      <c r="K28" s="141"/>
    </row>
    <row r="29" spans="1:11" ht="14.25">
      <c r="A29" s="109" t="s">
        <v>21</v>
      </c>
      <c r="B29" s="94">
        <f>'wybrane dane - LLF'!B9/'wybrane dane - LLF'!B5</f>
        <v>0.009660559358235236</v>
      </c>
      <c r="C29" s="95">
        <f>'wybrane dane - LLF'!C9/'wybrane dane - LLF'!C5</f>
        <v>0.07365752112407538</v>
      </c>
      <c r="D29" s="94">
        <f>'wybrane dane - LLF'!G9/'wybrane dane - LLF'!G5</f>
        <v>0.030333248364879543</v>
      </c>
      <c r="E29" s="94">
        <f>'wybrane dane - LLF'!H9/'wybrane dane - LLF'!H5</f>
        <v>0.06179214081050489</v>
      </c>
      <c r="G29" s="141"/>
      <c r="H29" s="141"/>
      <c r="I29" s="141"/>
      <c r="J29" s="141"/>
      <c r="K29" s="141"/>
    </row>
    <row r="30" spans="1:11" ht="14.25">
      <c r="A30" s="81" t="s">
        <v>23</v>
      </c>
      <c r="B30" s="84">
        <f>'wybrane dane - LLF'!B11/'wybrane dane - LLF'!B5</f>
        <v>0.03609483276974263</v>
      </c>
      <c r="C30" s="85">
        <f>'wybrane dane - LLF'!C11/'wybrane dane - LLF'!C5</f>
        <v>0.09939576451128487</v>
      </c>
      <c r="D30" s="84">
        <f>'wybrane dane - LLF'!G11/'wybrane dane - LLF'!G5</f>
        <v>0.06223284757687629</v>
      </c>
      <c r="E30" s="84">
        <f>'wybrane dane - LLF'!H11/'wybrane dane - LLF'!H5</f>
        <v>0.09441998877902018</v>
      </c>
      <c r="G30" s="141"/>
      <c r="H30" s="141"/>
      <c r="I30" s="141"/>
      <c r="J30" s="141"/>
      <c r="K30" s="141"/>
    </row>
    <row r="31" spans="1:11" ht="14.25">
      <c r="A31" s="109" t="s">
        <v>22</v>
      </c>
      <c r="B31" s="94">
        <f>'wybrane dane - LLF'!B13/'wybrane dane - LLF'!B5</f>
        <v>0.003519353115715726</v>
      </c>
      <c r="C31" s="95">
        <f>'wybrane dane - LLF'!C13/'wybrane dane - LLF'!C5</f>
        <v>0.03168829477508491</v>
      </c>
      <c r="D31" s="94">
        <f>'wybrane dane - LLF'!G13/'wybrane dane - LLF'!G5</f>
        <v>0.029520449863405785</v>
      </c>
      <c r="E31" s="94">
        <f>'wybrane dane - LLF'!H13/'wybrane dane - LLF'!H5</f>
        <v>0.0379576548088728</v>
      </c>
      <c r="G31" s="141"/>
      <c r="H31" s="141"/>
      <c r="I31" s="141"/>
      <c r="J31" s="141"/>
      <c r="K31" s="141"/>
    </row>
    <row r="32" spans="1:11" ht="14.25">
      <c r="A32" s="81" t="s">
        <v>45</v>
      </c>
      <c r="B32" s="86">
        <f>'wybrane dane - LLF'!B13/('wybrane dane - LLF'!B16-('wybrane dane - LLF'!B25+'wybrane dane - LLF'!B26))</f>
        <v>0.003120725646667789</v>
      </c>
      <c r="C32" s="87">
        <f>'wybrane dane - LLF'!C13/('wybrane dane - LLF'!C16-('wybrane dane - LLF'!C25+'wybrane dane - LLF'!C26))</f>
        <v>0.02740201159191963</v>
      </c>
      <c r="D32" s="84">
        <f>'wybrane dane - LLF'!G13/('wybrane dane - LLF'!G16-('wybrane dane - LLF'!G25+'wybrane dane - LLF'!G26))</f>
        <v>0.08468349875229968</v>
      </c>
      <c r="E32" s="84">
        <f>'wybrane dane - LLF'!H13/('wybrane dane - LLF'!H16-('wybrane dane - LLF'!H25+'wybrane dane - LLF'!H26))</f>
        <v>0.10421175788334999</v>
      </c>
      <c r="G32" s="141"/>
      <c r="H32" s="141"/>
      <c r="I32" s="141"/>
      <c r="J32" s="141"/>
      <c r="K32" s="141"/>
    </row>
    <row r="33" spans="1:11" ht="14.25">
      <c r="A33" s="109" t="s">
        <v>46</v>
      </c>
      <c r="B33" s="94">
        <f>'wybrane dane - LLF'!B13/'wybrane dane - LLF'!B16</f>
        <v>0.0014656740174218512</v>
      </c>
      <c r="C33" s="95">
        <f>'wybrane dane - LLF'!C13/'wybrane dane - LLF'!C16</f>
        <v>0.013137194057099604</v>
      </c>
      <c r="D33" s="94">
        <f>'wybrane dane - LLF'!G13/'wybrane dane - LLF'!G16</f>
        <v>0.03977228948598895</v>
      </c>
      <c r="E33" s="94">
        <f>'wybrane dane - LLF'!H13/'wybrane dane - LLF'!H16</f>
        <v>0.04996166364475071</v>
      </c>
      <c r="G33" s="141"/>
      <c r="H33" s="141"/>
      <c r="I33" s="141"/>
      <c r="J33" s="141"/>
      <c r="K33" s="141"/>
    </row>
    <row r="34" spans="1:11" ht="14.25">
      <c r="A34" s="81" t="s">
        <v>24</v>
      </c>
      <c r="B34" s="84">
        <f>'wybrane dane - LLF'!B18/'wybrane dane - LLF'!B26</f>
        <v>1.2888763966376635</v>
      </c>
      <c r="C34" s="85">
        <f>'wybrane dane - LLF'!C18/'wybrane dane - LLF'!C26</f>
        <v>1.3369474977531757</v>
      </c>
      <c r="D34" s="84">
        <f>'wybrane dane - LLF'!G18/'wybrane dane - LLF'!G26</f>
        <v>1.2888763966376635</v>
      </c>
      <c r="E34" s="84">
        <f>'wybrane dane - LLF'!H18/'wybrane dane - LLF'!H26</f>
        <v>1.3369474977531757</v>
      </c>
      <c r="G34" s="141"/>
      <c r="H34" s="141"/>
      <c r="I34" s="141"/>
      <c r="J34" s="141"/>
      <c r="K34" s="141"/>
    </row>
    <row r="35" spans="1:11" ht="14.25">
      <c r="A35" s="109" t="s">
        <v>25</v>
      </c>
      <c r="B35" s="94">
        <f>'wybrane dane - LLF'!B24/'wybrane dane - LLF'!B16</f>
        <v>0.5303419193587713</v>
      </c>
      <c r="C35" s="95">
        <f>'wybrane dane - LLF'!C24/'wybrane dane - LLF'!C16</f>
        <v>0.5205755601908608</v>
      </c>
      <c r="D35" s="94">
        <f>'wybrane dane - LLF'!G24/'wybrane dane - LLF'!G16</f>
        <v>0.5303419193587713</v>
      </c>
      <c r="E35" s="94">
        <f>'wybrane dane - LLF'!H24/'wybrane dane - LLF'!H16</f>
        <v>0.5205755601908608</v>
      </c>
      <c r="G35" s="141"/>
      <c r="H35" s="141"/>
      <c r="I35" s="141"/>
      <c r="J35" s="141"/>
      <c r="K35" s="141"/>
    </row>
  </sheetData>
  <sheetProtection/>
  <mergeCells count="7">
    <mergeCell ref="G1:K35"/>
    <mergeCell ref="A27:A28"/>
    <mergeCell ref="A3:A4"/>
    <mergeCell ref="A15:A16"/>
    <mergeCell ref="A1:E1"/>
    <mergeCell ref="A13:E1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4" sqref="G4"/>
    </sheetView>
  </sheetViews>
  <sheetFormatPr defaultColWidth="8.796875" defaultRowHeight="14.25"/>
  <cols>
    <col min="1" max="1" width="40.19921875" style="9" customWidth="1"/>
    <col min="2" max="3" width="25.59765625" style="9" customWidth="1"/>
    <col min="4" max="16384" width="9" style="9" customWidth="1"/>
  </cols>
  <sheetData>
    <row r="1" ht="15.75">
      <c r="A1" s="27" t="s">
        <v>47</v>
      </c>
    </row>
    <row r="3" spans="1:3" ht="14.25">
      <c r="A3" s="144"/>
      <c r="B3" s="119" t="s">
        <v>63</v>
      </c>
      <c r="C3" s="119" t="s">
        <v>63</v>
      </c>
    </row>
    <row r="4" spans="1:3" ht="14.25">
      <c r="A4" s="145"/>
      <c r="B4" s="124" t="s">
        <v>37</v>
      </c>
      <c r="C4" s="124" t="s">
        <v>33</v>
      </c>
    </row>
    <row r="5" spans="1:3" ht="14.25">
      <c r="A5" s="120" t="s">
        <v>17</v>
      </c>
      <c r="B5" s="122">
        <v>483.52</v>
      </c>
      <c r="C5" s="121">
        <v>-419.55</v>
      </c>
    </row>
    <row r="6" spans="1:5" ht="14.25">
      <c r="A6" s="126" t="s">
        <v>18</v>
      </c>
      <c r="B6" s="123">
        <v>-148.26</v>
      </c>
      <c r="C6" s="125">
        <v>200.02</v>
      </c>
      <c r="E6" s="38"/>
    </row>
    <row r="7" spans="1:3" ht="14.25">
      <c r="A7" s="120" t="s">
        <v>19</v>
      </c>
      <c r="B7" s="122">
        <v>0.36</v>
      </c>
      <c r="C7" s="121">
        <v>-23.74</v>
      </c>
    </row>
    <row r="8" spans="1:3" ht="14.25">
      <c r="A8" s="126" t="s">
        <v>20</v>
      </c>
      <c r="B8" s="123">
        <v>335.62</v>
      </c>
      <c r="C8" s="125">
        <v>-243.27</v>
      </c>
    </row>
    <row r="10" spans="1:5" ht="15.75">
      <c r="A10" s="27" t="s">
        <v>48</v>
      </c>
      <c r="B10" s="28"/>
      <c r="C10" s="28"/>
      <c r="D10" s="28"/>
      <c r="E10" s="28"/>
    </row>
    <row r="12" spans="1:3" ht="14.25">
      <c r="A12" s="144"/>
      <c r="B12" s="119" t="s">
        <v>63</v>
      </c>
      <c r="C12" s="119" t="s">
        <v>63</v>
      </c>
    </row>
    <row r="13" spans="1:3" ht="14.25">
      <c r="A13" s="145"/>
      <c r="B13" s="124" t="s">
        <v>37</v>
      </c>
      <c r="C13" s="124" t="s">
        <v>33</v>
      </c>
    </row>
    <row r="14" spans="1:7" ht="14.25">
      <c r="A14" s="120" t="s">
        <v>17</v>
      </c>
      <c r="B14" s="122">
        <v>4729.13</v>
      </c>
      <c r="C14" s="121">
        <v>2106.66</v>
      </c>
      <c r="D14" s="30"/>
      <c r="E14" s="30"/>
      <c r="F14" s="30"/>
      <c r="G14" s="30"/>
    </row>
    <row r="15" spans="1:7" ht="14.25">
      <c r="A15" s="126" t="s">
        <v>18</v>
      </c>
      <c r="B15" s="123">
        <v>-2418.18</v>
      </c>
      <c r="C15" s="125">
        <v>-734.62</v>
      </c>
      <c r="D15" s="30"/>
      <c r="E15" s="30"/>
      <c r="F15" s="30"/>
      <c r="G15" s="30"/>
    </row>
    <row r="16" spans="1:7" ht="14.25">
      <c r="A16" s="120" t="s">
        <v>19</v>
      </c>
      <c r="B16" s="122">
        <v>-2171.01</v>
      </c>
      <c r="C16" s="121">
        <v>-1618.71</v>
      </c>
      <c r="D16" s="30"/>
      <c r="E16" s="30"/>
      <c r="F16" s="30"/>
      <c r="G16" s="30"/>
    </row>
    <row r="17" spans="1:7" ht="14.25">
      <c r="A17" s="126" t="s">
        <v>20</v>
      </c>
      <c r="B17" s="123">
        <v>139.93</v>
      </c>
      <c r="C17" s="125">
        <v>-246.67</v>
      </c>
      <c r="D17" s="30"/>
      <c r="E17" s="30"/>
      <c r="F17" s="30"/>
      <c r="G17" s="30"/>
    </row>
    <row r="19" ht="15.75">
      <c r="A19" s="27" t="s">
        <v>49</v>
      </c>
    </row>
    <row r="21" spans="1:3" ht="14.25">
      <c r="A21" s="144"/>
      <c r="B21" s="119" t="s">
        <v>63</v>
      </c>
      <c r="C21" s="119" t="s">
        <v>63</v>
      </c>
    </row>
    <row r="22" spans="1:3" ht="14.25">
      <c r="A22" s="145"/>
      <c r="B22" s="124" t="s">
        <v>37</v>
      </c>
      <c r="C22" s="124" t="s">
        <v>33</v>
      </c>
    </row>
    <row r="23" spans="1:3" ht="14.25">
      <c r="A23" s="120" t="s">
        <v>17</v>
      </c>
      <c r="B23" s="122">
        <v>4245.61</v>
      </c>
      <c r="C23" s="121">
        <v>2525.44</v>
      </c>
    </row>
    <row r="24" spans="1:3" ht="14.25">
      <c r="A24" s="126" t="s">
        <v>18</v>
      </c>
      <c r="B24" s="123">
        <v>-2269.92</v>
      </c>
      <c r="C24" s="125">
        <v>-929.09</v>
      </c>
    </row>
    <row r="25" spans="1:3" ht="14.25">
      <c r="A25" s="120" t="s">
        <v>19</v>
      </c>
      <c r="B25" s="122">
        <v>-2171.37</v>
      </c>
      <c r="C25" s="121">
        <v>-1594.97</v>
      </c>
    </row>
    <row r="26" spans="1:3" ht="14.25">
      <c r="A26" s="126" t="s">
        <v>20</v>
      </c>
      <c r="B26" s="123">
        <v>-195.69</v>
      </c>
      <c r="C26" s="125">
        <v>1.38</v>
      </c>
    </row>
    <row r="27" spans="2:3" ht="14.25">
      <c r="B27" s="10"/>
      <c r="C27" s="10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</cp:lastModifiedBy>
  <cp:lastPrinted>2013-02-04T14:32:38Z</cp:lastPrinted>
  <dcterms:created xsi:type="dcterms:W3CDTF">2009-04-23T14:29:45Z</dcterms:created>
  <dcterms:modified xsi:type="dcterms:W3CDTF">2013-02-20T12:30:40Z</dcterms:modified>
  <cp:category/>
  <cp:version/>
  <cp:contentType/>
  <cp:contentStatus/>
</cp:coreProperties>
</file>