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0335" windowHeight="8295" firstSheet="1" activeTab="5"/>
  </bookViews>
  <sheets>
    <sheet name="wybrane dane - LUG SA" sheetId="1" r:id="rId1"/>
    <sheet name="wybrane dane - skonsolidowane" sheetId="2" r:id="rId2"/>
    <sheet name="wybrane dane - LLF" sheetId="3" r:id="rId3"/>
    <sheet name="wskaźniki" sheetId="4" r:id="rId4"/>
    <sheet name="przepływy pieniężne" sheetId="5" r:id="rId5"/>
    <sheet name="kursy euro" sheetId="6" r:id="rId6"/>
  </sheets>
  <definedNames>
    <definedName name="_xlnm.Print_Area" localSheetId="4">'przepływy pieniężne'!$A$1:$E$26</definedName>
    <definedName name="_xlnm.Print_Area" localSheetId="2">'wybrane dane - LLF'!$A$1:$K$39</definedName>
  </definedNames>
  <calcPr fullCalcOnLoad="1"/>
</workbook>
</file>

<file path=xl/sharedStrings.xml><?xml version="1.0" encoding="utf-8"?>
<sst xmlns="http://schemas.openxmlformats.org/spreadsheetml/2006/main" count="258" uniqueCount="55">
  <si>
    <t>Średni kurs euro w okresie</t>
  </si>
  <si>
    <t>Kurs euro na dzień bilansowy</t>
  </si>
  <si>
    <t>Dynamika (PLN)</t>
  </si>
  <si>
    <t>Przychody ze sprzedaży</t>
  </si>
  <si>
    <t>Zysk (strata) ze sprzedaży</t>
  </si>
  <si>
    <t>Zysk (strata) z działalności operacyjnej</t>
  </si>
  <si>
    <t>Zysk z działalności gospodarczej</t>
  </si>
  <si>
    <t>Zysk (strata) brutto</t>
  </si>
  <si>
    <t>Zysk (strata) netto</t>
  </si>
  <si>
    <t>Aktywa razem, w tym:</t>
  </si>
  <si>
    <t>Aktywa trwałe</t>
  </si>
  <si>
    <t>Aktywa obrotowe</t>
  </si>
  <si>
    <t>Zapasy</t>
  </si>
  <si>
    <t>Zobowiązania i rezerwy na zobowiązania, w tym:</t>
  </si>
  <si>
    <t>Zobowiązania długoterminowe</t>
  </si>
  <si>
    <t>Zobowiązania krótkoterminowe</t>
  </si>
  <si>
    <t>Kapitał własny, w tym:</t>
  </si>
  <si>
    <t>Kapitał podstawowy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</si>
  <si>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</si>
  <si>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</si>
  <si>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</si>
  <si>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Przepływy pieniężne netto</t>
  </si>
  <si>
    <t>Wskaźnik rentowności operacyjnej</t>
  </si>
  <si>
    <t>Wskaźnik rentowności netto</t>
  </si>
  <si>
    <t>Wskaźnik rentowności EBITDA</t>
  </si>
  <si>
    <t>Wskaźnik ogólnej płynności</t>
  </si>
  <si>
    <t>Wskaźnik ogólnego zadłużenia</t>
  </si>
  <si>
    <t>Należności krótkoterminowe</t>
  </si>
  <si>
    <t>Środki pieniężne i inne aktywa pieniężne</t>
  </si>
  <si>
    <t>Amortyzacja</t>
  </si>
  <si>
    <t>Należności razem, w tym:</t>
  </si>
  <si>
    <t>Należności  długoterminowe</t>
  </si>
  <si>
    <t>EBITDA</t>
  </si>
  <si>
    <t>Dynamika    (PLN)</t>
  </si>
  <si>
    <t>2011 PLN</t>
  </si>
  <si>
    <t>2011 EUR</t>
  </si>
  <si>
    <t>,</t>
  </si>
  <si>
    <t>2Q</t>
  </si>
  <si>
    <t>1 - 2 Q</t>
  </si>
  <si>
    <t>1-2 Q</t>
  </si>
  <si>
    <t>Wybrane jednostkowe dane finansowe wg MSR - LUG S.A. za 2012 r. i dane porównawcze za 2011 r. (w tys. zł)</t>
  </si>
  <si>
    <t>2012 PLN</t>
  </si>
  <si>
    <t>2012 EUR</t>
  </si>
  <si>
    <t>Wybrane dane finansowe spółki zależnej Emitenta wg MSR - LUG Light Factory Sp. z o.o. za 2012r. oraz dane porównawcze za 2011r. (w tys. zł)</t>
  </si>
  <si>
    <t>(30.06.)</t>
  </si>
  <si>
    <t>*</t>
  </si>
  <si>
    <t>Wybrane skonsolidowane dane finansowe wg MSR - Grupy Kapitałowej wg LUG S.A. za 2012r. oraz dane porównawcze za 2011r. (w tys. zł)</t>
  </si>
  <si>
    <t xml:space="preserve">Wybrane jednostkowe wskaźniki finansowe LUG S.A. za 2012r. oraz wskaźniki porównawcze za 2011r. </t>
  </si>
  <si>
    <t xml:space="preserve">Wybrane skonsolidowane wskaźniki finansowe Grupy Kapitałowej LUG S.A. za 2012r. oraz wskaźniki porównawcze za 2011r. </t>
  </si>
  <si>
    <t xml:space="preserve">Wybrane jednostkowe wskaźniki finansowe  spółki zależnej Emitenta - LUG Light Factory Sp. z o.o. za 2012r. oraz wskaźniki porównawcze za 2011r. </t>
  </si>
  <si>
    <t>Wskaźnik rentowności kapitału własnego (ROE)</t>
  </si>
  <si>
    <t>Wskaźnik rentowności majątku (ROA)</t>
  </si>
  <si>
    <t>Jednostkowe przepływy pieniężne LUG S.A. za 2012r. oraz dane porównawcze za 2011r. (w tys. zł)</t>
  </si>
  <si>
    <t>Skonsolidowane przepływy pieniężne Grupy Kapitałowej LUG S.A.  za 2012r. oraz dane porównawcze za 2011r. (w tys. zł)</t>
  </si>
  <si>
    <t>Przepływy pieniężne spółki zależnej Emiteta - LUG Light Factory Sp. z o.o. za trzy kwartały 2012r. oraz dane porównawcze za trzy kwartały 2011r. (w tys. zł)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</si>
</sst>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%"/>
    <numFmt numFmtId="169" formatCode="0.0000%"/>
    <numFmt numFmtId="170" formatCode="0.0000000"/>
    <numFmt numFmtId="171" formatCode="0.0000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Czcionka tekstu podstawowego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62"/>
      <name val="Calibri"/>
      <family val="2"/>
    </font>
    <font>
      <b/>
      <sz val="9"/>
      <color indexed="60"/>
      <name val="Calibri"/>
      <family val="2"/>
    </font>
    <font>
      <b/>
      <sz val="10"/>
      <color indexed="62"/>
      <name val="Calibri"/>
      <family val="2"/>
    </font>
    <font>
      <b/>
      <sz val="10"/>
      <color indexed="60"/>
      <name val="Calibri"/>
      <family val="2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4" tint="-0.24997000396251678"/>
      <name val="Calibri"/>
      <family val="2"/>
    </font>
    <font>
      <b/>
      <sz val="9"/>
      <color rgb="FFC00000"/>
      <name val="Calibri"/>
      <family val="2"/>
    </font>
    <font>
      <b/>
      <sz val="10"/>
      <color theme="4" tint="-0.24997000396251678"/>
      <name val="Calibri"/>
      <family val="2"/>
    </font>
    <font>
      <b/>
      <sz val="1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medium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medium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medium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medium">
        <color theme="4" tint="-0.24993999302387238"/>
      </bottom>
    </border>
    <border>
      <left style="medium">
        <color theme="4" tint="-0.24993999302387238"/>
      </left>
      <right style="thin">
        <color theme="4" tint="-0.24993999302387238"/>
      </right>
      <top>
        <color indexed="63"/>
      </top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>
        <color indexed="63"/>
      </top>
      <bottom style="thin">
        <color theme="4" tint="-0.24993999302387238"/>
      </bottom>
    </border>
    <border>
      <left style="medium">
        <color theme="4" tint="-0.24993999302387238"/>
      </left>
      <right style="thin">
        <color theme="4" tint="-0.24993999302387238"/>
      </right>
      <top style="thin">
        <color theme="4" tint="-0.24993999302387238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>
        <color indexed="63"/>
      </bottom>
    </border>
    <border>
      <left style="medium">
        <color theme="4" tint="-0.24993999302387238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medium">
        <color theme="4" tint="-0.24993999302387238"/>
      </left>
      <right style="thin">
        <color rgb="FFC00000"/>
      </right>
      <top style="thin">
        <color rgb="FFC00000"/>
      </top>
      <bottom style="medium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</border>
    <border>
      <left style="medium">
        <color theme="4" tint="-0.24993999302387238"/>
      </left>
      <right style="thin">
        <color rgb="FFC00000"/>
      </right>
      <top>
        <color indexed="63"/>
      </top>
      <bottom style="thin">
        <color rgb="FFC00000"/>
      </bottom>
    </border>
    <border>
      <left style="thin">
        <color rgb="FFC00000"/>
      </left>
      <right style="thin">
        <color rgb="FFC00000"/>
      </right>
      <top>
        <color indexed="63"/>
      </top>
      <bottom style="thin">
        <color rgb="FFC00000"/>
      </bottom>
    </border>
    <border>
      <left style="medium">
        <color theme="4" tint="-0.24993999302387238"/>
      </left>
      <right style="thin">
        <color rgb="FFC00000"/>
      </right>
      <top style="thin">
        <color rgb="FFC00000"/>
      </top>
      <bottom>
        <color indexed="63"/>
      </bottom>
    </border>
    <border>
      <left style="thin">
        <color rgb="FFC00000"/>
      </left>
      <right style="thin">
        <color rgb="FFC00000"/>
      </right>
      <top style="thin">
        <color rgb="FFC00000"/>
      </top>
      <bottom>
        <color indexed="63"/>
      </bottom>
    </border>
    <border>
      <left style="medium">
        <color theme="4" tint="-0.24993999302387238"/>
      </left>
      <right style="thin">
        <color theme="4" tint="-0.24993999302387238"/>
      </right>
      <top style="medium">
        <color theme="4" tint="-0.24993999302387238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 style="medium">
        <color theme="4" tint="-0.24993999302387238"/>
      </top>
      <bottom>
        <color indexed="63"/>
      </bottom>
    </border>
    <border>
      <left style="medium">
        <color theme="4" tint="-0.24993999302387238"/>
      </left>
      <right style="thin">
        <color theme="4" tint="-0.24993999302387238"/>
      </right>
      <top>
        <color indexed="63"/>
      </top>
      <bottom style="medium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>
        <color indexed="63"/>
      </top>
      <bottom style="medium">
        <color theme="4" tint="-0.24993999302387238"/>
      </bottom>
    </border>
    <border>
      <left style="medium">
        <color theme="4" tint="-0.24993999302387238"/>
      </left>
      <right style="thin">
        <color rgb="FFC00000"/>
      </right>
      <top style="medium">
        <color rgb="FFC00000"/>
      </top>
      <bottom>
        <color indexed="63"/>
      </bottom>
    </border>
    <border>
      <left style="thin">
        <color rgb="FFC00000"/>
      </left>
      <right style="thin">
        <color rgb="FFC00000"/>
      </right>
      <top style="medium">
        <color rgb="FFC00000"/>
      </top>
      <bottom>
        <color indexed="63"/>
      </bottom>
    </border>
    <border>
      <left style="medium">
        <color theme="4" tint="-0.24993999302387238"/>
      </left>
      <right style="thin">
        <color rgb="FFC00000"/>
      </right>
      <top>
        <color indexed="63"/>
      </top>
      <bottom style="medium">
        <color rgb="FFC00000"/>
      </bottom>
    </border>
    <border>
      <left style="thin">
        <color rgb="FFC00000"/>
      </left>
      <right style="thin">
        <color rgb="FFC00000"/>
      </right>
      <top>
        <color indexed="63"/>
      </top>
      <bottom style="medium">
        <color rgb="FFC00000"/>
      </bottom>
    </border>
    <border>
      <left style="thin">
        <color theme="4" tint="-0.24993999302387238"/>
      </left>
      <right>
        <color indexed="63"/>
      </right>
      <top style="medium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>
        <color indexed="63"/>
      </right>
      <top style="thin">
        <color theme="4" tint="-0.24993999302387238"/>
      </top>
      <bottom style="thin">
        <color theme="4" tint="-0.24993999302387238"/>
      </bottom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</border>
    <border>
      <left>
        <color indexed="63"/>
      </left>
      <right style="thin">
        <color theme="4" tint="-0.24993999302387238"/>
      </right>
      <top style="medium">
        <color theme="4" tint="-0.24993999302387238"/>
      </top>
      <bottom style="thin">
        <color theme="4" tint="-0.24993999302387238"/>
      </bottom>
    </border>
    <border>
      <left>
        <color indexed="63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>
        <color theme="4" tint="-0.24993999302387238"/>
      </left>
      <right>
        <color indexed="63"/>
      </right>
      <top style="medium">
        <color theme="4" tint="-0.24993999302387238"/>
      </top>
      <bottom>
        <color indexed="63"/>
      </bottom>
    </border>
    <border>
      <left style="thin">
        <color theme="4" tint="-0.24993999302387238"/>
      </left>
      <right>
        <color indexed="63"/>
      </right>
      <top>
        <color indexed="63"/>
      </top>
      <bottom style="medium">
        <color theme="4" tint="-0.24993999302387238"/>
      </bottom>
    </border>
    <border>
      <left style="medium">
        <color rgb="FFC00000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 style="medium">
        <color rgb="FFC00000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theme="4" tint="-0.24993999302387238"/>
      </right>
      <top style="medium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theme="4" tint="-0.24993999302387238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theme="4" tint="-0.24993999302387238"/>
      </right>
      <top style="thin">
        <color theme="1" tint="0.49998000264167786"/>
      </top>
      <bottom style="medium">
        <color theme="1" tint="0.49998000264167786"/>
      </bottom>
    </border>
    <border>
      <left style="thin">
        <color theme="4" tint="-0.24993999302387238"/>
      </left>
      <right>
        <color indexed="63"/>
      </right>
      <top>
        <color indexed="63"/>
      </top>
      <bottom style="thin">
        <color theme="4" tint="-0.24993999302387238"/>
      </bottom>
    </border>
    <border>
      <left style="thin">
        <color theme="4" tint="-0.24993999302387238"/>
      </left>
      <right>
        <color indexed="63"/>
      </right>
      <top style="thin">
        <color theme="4" tint="-0.24993999302387238"/>
      </top>
      <bottom style="medium">
        <color theme="4" tint="-0.24993999302387238"/>
      </bottom>
    </border>
    <border>
      <left style="medium">
        <color theme="4" tint="-0.24993999302387238"/>
      </left>
      <right style="medium">
        <color theme="4" tint="-0.24993999302387238"/>
      </right>
      <top>
        <color indexed="63"/>
      </top>
      <bottom style="thin">
        <color theme="4" tint="-0.24993999302387238"/>
      </bottom>
    </border>
    <border>
      <left style="medium">
        <color theme="4" tint="-0.24993999302387238"/>
      </left>
      <right style="medium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medium">
        <color theme="4" tint="-0.24993999302387238"/>
      </left>
      <right style="medium">
        <color theme="4" tint="-0.24993999302387238"/>
      </right>
      <top style="thin">
        <color theme="4" tint="-0.24993999302387238"/>
      </top>
      <bottom>
        <color indexed="63"/>
      </bottom>
    </border>
    <border>
      <left style="medium">
        <color theme="4" tint="-0.24993999302387238"/>
      </left>
      <right style="medium">
        <color theme="4" tint="-0.24993999302387238"/>
      </right>
      <top style="thin">
        <color theme="4" tint="-0.24993999302387238"/>
      </top>
      <bottom style="medium">
        <color theme="4" tint="-0.24993999302387238"/>
      </bottom>
    </border>
    <border>
      <left style="thin">
        <color rgb="FFC00000"/>
      </left>
      <right>
        <color indexed="63"/>
      </right>
      <top style="medium">
        <color rgb="FFC00000"/>
      </top>
      <bottom>
        <color indexed="63"/>
      </bottom>
    </border>
    <border>
      <left style="thin">
        <color rgb="FFC00000"/>
      </left>
      <right>
        <color indexed="63"/>
      </right>
      <top>
        <color indexed="63"/>
      </top>
      <bottom style="medium">
        <color rgb="FFC00000"/>
      </bottom>
    </border>
    <border>
      <left style="thin">
        <color rgb="FFC00000"/>
      </left>
      <right>
        <color indexed="63"/>
      </right>
      <top>
        <color indexed="63"/>
      </top>
      <bottom style="thin">
        <color rgb="FFC00000"/>
      </bottom>
    </border>
    <border>
      <left style="thin">
        <color rgb="FFC00000"/>
      </left>
      <right>
        <color indexed="63"/>
      </right>
      <top style="thin">
        <color rgb="FFC00000"/>
      </top>
      <bottom style="medium">
        <color rgb="FFC00000"/>
      </bottom>
    </border>
    <border>
      <left style="medium">
        <color rgb="FFC00000"/>
      </left>
      <right style="medium">
        <color rgb="FFC00000"/>
      </right>
      <top>
        <color indexed="63"/>
      </top>
      <bottom style="thin">
        <color rgb="FFC00000"/>
      </bottom>
    </border>
    <border>
      <left style="medium">
        <color rgb="FFC00000"/>
      </left>
      <right style="medium">
        <color rgb="FFC00000"/>
      </right>
      <top style="thin">
        <color rgb="FFC00000"/>
      </top>
      <bottom style="thin">
        <color rgb="FFC00000"/>
      </bottom>
    </border>
    <border>
      <left style="medium">
        <color rgb="FFC00000"/>
      </left>
      <right style="medium">
        <color rgb="FFC00000"/>
      </right>
      <top style="thin">
        <color rgb="FFC00000"/>
      </top>
      <bottom>
        <color indexed="63"/>
      </bottom>
    </border>
    <border>
      <left style="medium">
        <color rgb="FFC00000"/>
      </left>
      <right style="medium">
        <color rgb="FFC00000"/>
      </right>
      <top style="thin">
        <color rgb="FFC00000"/>
      </top>
      <bottom style="medium">
        <color rgb="FFC00000"/>
      </bottom>
    </border>
    <border>
      <left style="thin">
        <color theme="4" tint="-0.24993999302387238"/>
      </left>
      <right style="medium">
        <color theme="4" tint="-0.24993999302387238"/>
      </right>
      <top style="thin">
        <color theme="4" tint="-0.24993999302387238"/>
      </top>
      <bottom style="medium">
        <color theme="4" tint="-0.24993999302387238"/>
      </bottom>
    </border>
    <border>
      <left style="thin">
        <color rgb="FFC00000"/>
      </left>
      <right style="medium">
        <color rgb="FFC00000"/>
      </right>
      <top style="thin">
        <color rgb="FFC00000"/>
      </top>
      <bottom style="medium">
        <color rgb="FFC00000"/>
      </bottom>
    </border>
    <border>
      <left style="medium">
        <color rgb="FFC00000"/>
      </left>
      <right style="thin">
        <color rgb="FFC00000"/>
      </right>
      <top style="medium">
        <color rgb="FFC00000"/>
      </top>
      <bottom>
        <color indexed="63"/>
      </bottom>
    </border>
    <border>
      <left style="thin">
        <color rgb="FFC00000"/>
      </left>
      <right style="medium">
        <color rgb="FFC00000"/>
      </right>
      <top style="medium">
        <color rgb="FFC00000"/>
      </top>
      <bottom>
        <color indexed="63"/>
      </bottom>
    </border>
    <border>
      <left style="thin">
        <color rgb="FFC00000"/>
      </left>
      <right style="medium">
        <color rgb="FFC00000"/>
      </right>
      <top style="medium">
        <color rgb="FFC00000"/>
      </top>
      <bottom style="thin">
        <color rgb="FFC00000"/>
      </bottom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</border>
    <border>
      <left style="thin">
        <color theme="4" tint="-0.24993999302387238"/>
      </left>
      <right style="medium">
        <color rgb="FFC00000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medium">
        <color rgb="FFC00000"/>
      </right>
      <top style="thin">
        <color theme="4" tint="-0.24993999302387238"/>
      </top>
      <bottom style="medium">
        <color theme="4" tint="-0.24993999302387238"/>
      </bottom>
    </border>
    <border>
      <left style="thin">
        <color theme="4" tint="-0.24993999302387238"/>
      </left>
      <right style="medium">
        <color rgb="FFC00000"/>
      </right>
      <top style="medium">
        <color theme="4" tint="-0.24993999302387238"/>
      </top>
      <bottom>
        <color indexed="63"/>
      </bottom>
    </border>
    <border>
      <left style="thin">
        <color theme="4" tint="-0.24993999302387238"/>
      </left>
      <right style="medium">
        <color rgb="FFC00000"/>
      </right>
      <top>
        <color indexed="63"/>
      </top>
      <bottom style="medium">
        <color theme="4" tint="-0.24993999302387238"/>
      </bottom>
    </border>
    <border>
      <left style="medium">
        <color rgb="FFC00000"/>
      </left>
      <right style="thin">
        <color rgb="FFC00000"/>
      </right>
      <top>
        <color indexed="63"/>
      </top>
      <bottom style="medium">
        <color rgb="FFC00000"/>
      </bottom>
    </border>
    <border>
      <left style="thin">
        <color rgb="FFC00000"/>
      </left>
      <right style="medium">
        <color rgb="FFC00000"/>
      </right>
      <top>
        <color indexed="63"/>
      </top>
      <bottom style="medium">
        <color rgb="FFC00000"/>
      </bottom>
    </border>
    <border>
      <left style="thin">
        <color rgb="FFC00000"/>
      </left>
      <right style="medium">
        <color rgb="FFC00000"/>
      </right>
      <top>
        <color indexed="63"/>
      </top>
      <bottom style="thin">
        <color rgb="FFC00000"/>
      </bottom>
    </border>
    <border>
      <left>
        <color indexed="63"/>
      </left>
      <right style="thin">
        <color theme="4" tint="-0.24993999302387238"/>
      </right>
      <top>
        <color indexed="63"/>
      </top>
      <bottom style="thin">
        <color theme="4" tint="-0.24993999302387238"/>
      </bottom>
    </border>
    <border>
      <left>
        <color indexed="63"/>
      </left>
      <right style="thin">
        <color theme="4" tint="-0.24993999302387238"/>
      </right>
      <top style="thin">
        <color theme="4" tint="-0.24993999302387238"/>
      </top>
      <bottom style="medium">
        <color theme="4" tint="-0.24993999302387238"/>
      </bottom>
    </border>
    <border>
      <left style="medium">
        <color theme="4" tint="-0.24993999302387238"/>
      </left>
      <right style="thin">
        <color theme="4" tint="-0.24993999302387238"/>
      </right>
      <top style="medium">
        <color theme="4" tint="-0.24993999302387238"/>
      </top>
      <bottom style="thin">
        <color theme="4" tint="-0.24993999302387238"/>
      </bottom>
    </border>
    <border>
      <left style="medium">
        <color theme="1" tint="0.49998000264167786"/>
      </left>
      <right style="medium">
        <color theme="4" tint="-0.24993999302387238"/>
      </right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medium">
        <color theme="4" tint="-0.24993999302387238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medium">
        <color theme="4" tint="-0.24993999302387238"/>
      </right>
      <top style="thin">
        <color theme="1" tint="0.49998000264167786"/>
      </top>
      <bottom style="medium">
        <color theme="1" tint="0.49998000264167786"/>
      </bottom>
    </border>
    <border>
      <left style="medium">
        <color rgb="FFC00000"/>
      </left>
      <right>
        <color indexed="63"/>
      </right>
      <top style="medium">
        <color rgb="FFC00000"/>
      </top>
      <bottom style="thin">
        <color rgb="FFC00000"/>
      </bottom>
    </border>
    <border>
      <left style="medium">
        <color rgb="FFC00000"/>
      </left>
      <right>
        <color indexed="63"/>
      </right>
      <top style="thin">
        <color rgb="FFC00000"/>
      </top>
      <bottom style="thin">
        <color rgb="FFC00000"/>
      </bottom>
    </border>
    <border>
      <left style="medium">
        <color rgb="FFC00000"/>
      </left>
      <right>
        <color indexed="63"/>
      </right>
      <top style="thin">
        <color rgb="FFC00000"/>
      </top>
      <bottom style="medium">
        <color rgb="FFC00000"/>
      </bottom>
    </border>
    <border>
      <left style="medium">
        <color rgb="FFC00000"/>
      </left>
      <right>
        <color indexed="63"/>
      </right>
      <top>
        <color indexed="63"/>
      </top>
      <bottom style="thin">
        <color rgb="FFC00000"/>
      </bottom>
    </border>
    <border>
      <left style="medium">
        <color theme="4" tint="-0.24993999302387238"/>
      </left>
      <right>
        <color indexed="63"/>
      </right>
      <top>
        <color indexed="63"/>
      </top>
      <bottom style="thin">
        <color theme="4" tint="-0.24993999302387238"/>
      </bottom>
    </border>
    <border>
      <left style="medium">
        <color theme="4" tint="-0.24993999302387238"/>
      </left>
      <right>
        <color indexed="63"/>
      </right>
      <top style="thin">
        <color theme="4" tint="-0.24993999302387238"/>
      </top>
      <bottom style="thin">
        <color theme="4" tint="-0.24993999302387238"/>
      </bottom>
    </border>
    <border>
      <left style="medium">
        <color theme="4" tint="-0.24993999302387238"/>
      </left>
      <right>
        <color indexed="63"/>
      </right>
      <top style="thin">
        <color theme="4" tint="-0.24993999302387238"/>
      </top>
      <bottom style="medium">
        <color theme="4" tint="-0.24993999302387238"/>
      </bottom>
    </border>
    <border>
      <left style="thin">
        <color theme="4" tint="-0.24993999302387238"/>
      </left>
      <right style="medium">
        <color rgb="FFC00000"/>
      </right>
      <top style="medium">
        <color theme="4" tint="-0.24993999302387238"/>
      </top>
      <bottom style="thin">
        <color theme="4" tint="-0.24993999302387238"/>
      </bottom>
    </border>
    <border>
      <left>
        <color indexed="63"/>
      </left>
      <right style="thin">
        <color theme="4" tint="-0.24993999302387238"/>
      </right>
      <top>
        <color indexed="63"/>
      </top>
      <bottom>
        <color indexed="63"/>
      </bottom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medium">
        <color rgb="FFC00000"/>
      </left>
      <right style="thin">
        <color rgb="FFC00000"/>
      </right>
      <top style="thin">
        <color rgb="FFC00000"/>
      </top>
      <bottom style="medium">
        <color rgb="FFC00000"/>
      </bottom>
    </border>
    <border>
      <left style="medium">
        <color rgb="FFC00000"/>
      </left>
      <right style="thin">
        <color rgb="FFC00000"/>
      </right>
      <top>
        <color indexed="63"/>
      </top>
      <bottom style="thin">
        <color rgb="FFC00000"/>
      </bottom>
    </border>
    <border>
      <left style="medium">
        <color theme="1" tint="0.49998000264167786"/>
      </left>
      <right style="medium">
        <color rgb="FFC00000"/>
      </right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medium">
        <color rgb="FFC00000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medium">
        <color rgb="FFC00000"/>
      </right>
      <top style="thin">
        <color theme="1" tint="0.49998000264167786"/>
      </top>
      <bottom style="medium">
        <color theme="1" tint="0.49998000264167786"/>
      </bottom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thin">
        <color theme="4" tint="-0.2499399930238723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10" fontId="6" fillId="0" borderId="11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52" fillId="0" borderId="0" xfId="0" applyFont="1" applyAlignment="1">
      <alignment/>
    </xf>
    <xf numFmtId="4" fontId="52" fillId="0" borderId="0" xfId="0" applyNumberFormat="1" applyFont="1" applyAlignment="1">
      <alignment/>
    </xf>
    <xf numFmtId="4" fontId="9" fillId="0" borderId="12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right"/>
    </xf>
    <xf numFmtId="4" fontId="9" fillId="0" borderId="13" xfId="0" applyNumberFormat="1" applyFont="1" applyFill="1" applyBorder="1" applyAlignment="1">
      <alignment horizontal="right" vertical="center"/>
    </xf>
    <xf numFmtId="4" fontId="9" fillId="0" borderId="13" xfId="0" applyNumberFormat="1" applyFont="1" applyFill="1" applyBorder="1" applyAlignment="1">
      <alignment horizontal="right"/>
    </xf>
    <xf numFmtId="4" fontId="9" fillId="0" borderId="14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4" fontId="9" fillId="0" borderId="16" xfId="0" applyNumberFormat="1" applyFont="1" applyFill="1" applyBorder="1" applyAlignment="1">
      <alignment horizontal="right" vertical="center"/>
    </xf>
    <xf numFmtId="4" fontId="9" fillId="0" borderId="17" xfId="0" applyNumberFormat="1" applyFont="1" applyFill="1" applyBorder="1" applyAlignment="1">
      <alignment horizontal="right" vertical="center"/>
    </xf>
    <xf numFmtId="4" fontId="9" fillId="0" borderId="18" xfId="0" applyNumberFormat="1" applyFont="1" applyFill="1" applyBorder="1" applyAlignment="1">
      <alignment horizontal="right" vertical="center"/>
    </xf>
    <xf numFmtId="4" fontId="9" fillId="0" borderId="19" xfId="0" applyNumberFormat="1" applyFont="1" applyFill="1" applyBorder="1" applyAlignment="1">
      <alignment horizontal="right" vertical="center"/>
    </xf>
    <xf numFmtId="4" fontId="9" fillId="0" borderId="16" xfId="0" applyNumberFormat="1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4" fontId="9" fillId="0" borderId="21" xfId="0" applyNumberFormat="1" applyFont="1" applyFill="1" applyBorder="1" applyAlignment="1">
      <alignment horizontal="right"/>
    </xf>
    <xf numFmtId="4" fontId="9" fillId="0" borderId="22" xfId="0" applyNumberFormat="1" applyFont="1" applyFill="1" applyBorder="1" applyAlignment="1">
      <alignment horizontal="right"/>
    </xf>
    <xf numFmtId="4" fontId="9" fillId="0" borderId="23" xfId="0" applyNumberFormat="1" applyFont="1" applyFill="1" applyBorder="1" applyAlignment="1">
      <alignment horizontal="right"/>
    </xf>
    <xf numFmtId="4" fontId="9" fillId="0" borderId="24" xfId="0" applyNumberFormat="1" applyFont="1" applyFill="1" applyBorder="1" applyAlignment="1">
      <alignment horizontal="right"/>
    </xf>
    <xf numFmtId="4" fontId="9" fillId="0" borderId="25" xfId="0" applyNumberFormat="1" applyFont="1" applyFill="1" applyBorder="1" applyAlignment="1">
      <alignment horizontal="right"/>
    </xf>
    <xf numFmtId="4" fontId="9" fillId="0" borderId="26" xfId="0" applyNumberFormat="1" applyFont="1" applyFill="1" applyBorder="1" applyAlignment="1">
      <alignment horizontal="right"/>
    </xf>
    <xf numFmtId="4" fontId="9" fillId="0" borderId="27" xfId="0" applyNumberFormat="1" applyFont="1" applyFill="1" applyBorder="1" applyAlignment="1">
      <alignment horizontal="right"/>
    </xf>
    <xf numFmtId="0" fontId="55" fillId="2" borderId="28" xfId="0" applyFont="1" applyFill="1" applyBorder="1" applyAlignment="1">
      <alignment horizontal="center"/>
    </xf>
    <xf numFmtId="0" fontId="55" fillId="2" borderId="29" xfId="0" applyFont="1" applyFill="1" applyBorder="1" applyAlignment="1">
      <alignment horizontal="center"/>
    </xf>
    <xf numFmtId="0" fontId="55" fillId="2" borderId="30" xfId="0" applyFont="1" applyFill="1" applyBorder="1" applyAlignment="1">
      <alignment horizontal="center" vertical="top"/>
    </xf>
    <xf numFmtId="0" fontId="55" fillId="2" borderId="31" xfId="0" applyFont="1" applyFill="1" applyBorder="1" applyAlignment="1">
      <alignment horizontal="center" vertical="top"/>
    </xf>
    <xf numFmtId="0" fontId="56" fillId="3" borderId="32" xfId="0" applyFont="1" applyFill="1" applyBorder="1" applyAlignment="1">
      <alignment horizontal="center"/>
    </xf>
    <xf numFmtId="0" fontId="56" fillId="3" borderId="33" xfId="0" applyFont="1" applyFill="1" applyBorder="1" applyAlignment="1">
      <alignment horizontal="center"/>
    </xf>
    <xf numFmtId="0" fontId="56" fillId="3" borderId="34" xfId="0" applyFont="1" applyFill="1" applyBorder="1" applyAlignment="1">
      <alignment horizontal="center" vertical="top"/>
    </xf>
    <xf numFmtId="0" fontId="56" fillId="3" borderId="35" xfId="0" applyFont="1" applyFill="1" applyBorder="1" applyAlignment="1">
      <alignment horizontal="center" vertical="top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57" fillId="2" borderId="28" xfId="0" applyFont="1" applyFill="1" applyBorder="1" applyAlignment="1">
      <alignment horizontal="center" vertical="center"/>
    </xf>
    <xf numFmtId="0" fontId="57" fillId="2" borderId="30" xfId="0" applyFont="1" applyFill="1" applyBorder="1" applyAlignment="1">
      <alignment horizontal="center" vertical="center"/>
    </xf>
    <xf numFmtId="0" fontId="57" fillId="2" borderId="43" xfId="0" applyFont="1" applyFill="1" applyBorder="1" applyAlignment="1">
      <alignment horizontal="center" vertical="center"/>
    </xf>
    <xf numFmtId="0" fontId="57" fillId="2" borderId="44" xfId="0" applyFont="1" applyFill="1" applyBorder="1" applyAlignment="1">
      <alignment horizontal="center" vertical="center"/>
    </xf>
    <xf numFmtId="0" fontId="58" fillId="3" borderId="45" xfId="0" applyFont="1" applyFill="1" applyBorder="1" applyAlignment="1">
      <alignment horizontal="center" vertical="center"/>
    </xf>
    <xf numFmtId="0" fontId="58" fillId="3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left" vertical="center"/>
    </xf>
    <xf numFmtId="0" fontId="10" fillId="0" borderId="48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horizontal="left" vertical="center"/>
    </xf>
    <xf numFmtId="0" fontId="55" fillId="2" borderId="43" xfId="0" applyFont="1" applyFill="1" applyBorder="1" applyAlignment="1">
      <alignment horizontal="center"/>
    </xf>
    <xf numFmtId="0" fontId="55" fillId="2" borderId="44" xfId="0" applyFont="1" applyFill="1" applyBorder="1" applyAlignment="1">
      <alignment horizontal="center" vertical="top"/>
    </xf>
    <xf numFmtId="4" fontId="9" fillId="0" borderId="50" xfId="0" applyNumberFormat="1" applyFont="1" applyFill="1" applyBorder="1" applyAlignment="1">
      <alignment horizontal="right" vertical="center"/>
    </xf>
    <xf numFmtId="4" fontId="9" fillId="0" borderId="50" xfId="0" applyNumberFormat="1" applyFont="1" applyFill="1" applyBorder="1" applyAlignment="1">
      <alignment horizontal="right"/>
    </xf>
    <xf numFmtId="4" fontId="9" fillId="0" borderId="51" xfId="0" applyNumberFormat="1" applyFont="1" applyFill="1" applyBorder="1" applyAlignment="1">
      <alignment horizontal="right"/>
    </xf>
    <xf numFmtId="4" fontId="9" fillId="0" borderId="52" xfId="0" applyNumberFormat="1" applyFont="1" applyFill="1" applyBorder="1" applyAlignment="1">
      <alignment horizontal="center" vertical="center"/>
    </xf>
    <xf numFmtId="4" fontId="9" fillId="0" borderId="53" xfId="0" applyNumberFormat="1" applyFont="1" applyFill="1" applyBorder="1" applyAlignment="1">
      <alignment horizontal="center" vertical="center"/>
    </xf>
    <xf numFmtId="4" fontId="9" fillId="0" borderId="54" xfId="0" applyNumberFormat="1" applyFont="1" applyFill="1" applyBorder="1" applyAlignment="1">
      <alignment horizontal="center" vertical="center"/>
    </xf>
    <xf numFmtId="4" fontId="9" fillId="0" borderId="52" xfId="0" applyNumberFormat="1" applyFont="1" applyFill="1" applyBorder="1" applyAlignment="1">
      <alignment horizontal="center" wrapText="1"/>
    </xf>
    <xf numFmtId="4" fontId="9" fillId="0" borderId="53" xfId="0" applyNumberFormat="1" applyFont="1" applyFill="1" applyBorder="1" applyAlignment="1">
      <alignment horizontal="center" wrapText="1"/>
    </xf>
    <xf numFmtId="4" fontId="9" fillId="0" borderId="55" xfId="0" applyNumberFormat="1" applyFont="1" applyFill="1" applyBorder="1" applyAlignment="1">
      <alignment horizontal="center" wrapText="1"/>
    </xf>
    <xf numFmtId="0" fontId="56" fillId="3" borderId="56" xfId="0" applyFont="1" applyFill="1" applyBorder="1" applyAlignment="1">
      <alignment horizontal="center"/>
    </xf>
    <xf numFmtId="0" fontId="56" fillId="3" borderId="57" xfId="0" applyFont="1" applyFill="1" applyBorder="1" applyAlignment="1">
      <alignment horizontal="center" vertical="top"/>
    </xf>
    <xf numFmtId="4" fontId="9" fillId="0" borderId="58" xfId="0" applyNumberFormat="1" applyFont="1" applyFill="1" applyBorder="1" applyAlignment="1">
      <alignment horizontal="right"/>
    </xf>
    <xf numFmtId="4" fontId="9" fillId="0" borderId="59" xfId="0" applyNumberFormat="1" applyFont="1" applyFill="1" applyBorder="1" applyAlignment="1">
      <alignment horizontal="right"/>
    </xf>
    <xf numFmtId="4" fontId="9" fillId="0" borderId="60" xfId="0" applyNumberFormat="1" applyFont="1" applyFill="1" applyBorder="1" applyAlignment="1">
      <alignment horizontal="center" wrapText="1"/>
    </xf>
    <xf numFmtId="4" fontId="9" fillId="0" borderId="61" xfId="0" applyNumberFormat="1" applyFont="1" applyFill="1" applyBorder="1" applyAlignment="1">
      <alignment horizontal="center" wrapText="1"/>
    </xf>
    <xf numFmtId="4" fontId="9" fillId="0" borderId="62" xfId="0" applyNumberFormat="1" applyFont="1" applyFill="1" applyBorder="1" applyAlignment="1">
      <alignment horizontal="center" wrapText="1"/>
    </xf>
    <xf numFmtId="4" fontId="9" fillId="0" borderId="63" xfId="0" applyNumberFormat="1" applyFont="1" applyFill="1" applyBorder="1" applyAlignment="1">
      <alignment horizontal="center" wrapText="1"/>
    </xf>
    <xf numFmtId="4" fontId="9" fillId="0" borderId="64" xfId="0" applyNumberFormat="1" applyFont="1" applyFill="1" applyBorder="1" applyAlignment="1">
      <alignment horizontal="right"/>
    </xf>
    <xf numFmtId="4" fontId="9" fillId="0" borderId="65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justify" vertical="center"/>
    </xf>
    <xf numFmtId="4" fontId="9" fillId="0" borderId="24" xfId="0" applyNumberFormat="1" applyFont="1" applyFill="1" applyBorder="1" applyAlignment="1">
      <alignment horizontal="right" vertical="center"/>
    </xf>
    <xf numFmtId="4" fontId="9" fillId="0" borderId="25" xfId="0" applyNumberFormat="1" applyFont="1" applyFill="1" applyBorder="1" applyAlignment="1">
      <alignment horizontal="right" vertical="center"/>
    </xf>
    <xf numFmtId="4" fontId="9" fillId="0" borderId="58" xfId="0" applyNumberFormat="1" applyFont="1" applyFill="1" applyBorder="1" applyAlignment="1">
      <alignment horizontal="right" vertical="center"/>
    </xf>
    <xf numFmtId="4" fontId="9" fillId="0" borderId="60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right" vertical="center"/>
    </xf>
    <xf numFmtId="4" fontId="9" fillId="0" borderId="21" xfId="0" applyNumberFormat="1" applyFont="1" applyFill="1" applyBorder="1" applyAlignment="1">
      <alignment horizontal="right" vertical="center"/>
    </xf>
    <xf numFmtId="4" fontId="9" fillId="0" borderId="61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right" vertical="center"/>
    </xf>
    <xf numFmtId="4" fontId="9" fillId="0" borderId="27" xfId="0" applyNumberFormat="1" applyFont="1" applyFill="1" applyBorder="1" applyAlignment="1">
      <alignment horizontal="right" vertical="center"/>
    </xf>
    <xf numFmtId="4" fontId="9" fillId="0" borderId="62" xfId="0" applyNumberFormat="1" applyFont="1" applyFill="1" applyBorder="1" applyAlignment="1">
      <alignment horizontal="center" vertical="center" wrapText="1"/>
    </xf>
    <xf numFmtId="4" fontId="9" fillId="0" borderId="52" xfId="0" applyNumberFormat="1" applyFont="1" applyFill="1" applyBorder="1" applyAlignment="1">
      <alignment horizontal="center" vertical="center" wrapText="1"/>
    </xf>
    <xf numFmtId="4" fontId="9" fillId="0" borderId="53" xfId="0" applyNumberFormat="1" applyFont="1" applyFill="1" applyBorder="1" applyAlignment="1">
      <alignment horizontal="center" vertical="center" wrapText="1"/>
    </xf>
    <xf numFmtId="49" fontId="9" fillId="0" borderId="53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right" vertical="center"/>
    </xf>
    <xf numFmtId="4" fontId="9" fillId="0" borderId="15" xfId="0" applyNumberFormat="1" applyFont="1" applyFill="1" applyBorder="1" applyAlignment="1">
      <alignment horizontal="right" vertical="center"/>
    </xf>
    <xf numFmtId="4" fontId="9" fillId="0" borderId="64" xfId="0" applyNumberFormat="1" applyFont="1" applyFill="1" applyBorder="1" applyAlignment="1">
      <alignment horizontal="right" vertical="center"/>
    </xf>
    <xf numFmtId="4" fontId="9" fillId="0" borderId="55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right" vertical="center"/>
    </xf>
    <xf numFmtId="4" fontId="9" fillId="0" borderId="23" xfId="0" applyNumberFormat="1" applyFont="1" applyFill="1" applyBorder="1" applyAlignment="1">
      <alignment horizontal="right" vertical="center"/>
    </xf>
    <xf numFmtId="4" fontId="9" fillId="0" borderId="65" xfId="0" applyNumberFormat="1" applyFont="1" applyFill="1" applyBorder="1" applyAlignment="1">
      <alignment horizontal="right" vertical="center"/>
    </xf>
    <xf numFmtId="4" fontId="9" fillId="0" borderId="63" xfId="0" applyNumberFormat="1" applyFont="1" applyFill="1" applyBorder="1" applyAlignment="1">
      <alignment horizontal="center" vertical="center" wrapText="1"/>
    </xf>
    <xf numFmtId="0" fontId="56" fillId="3" borderId="66" xfId="0" applyFont="1" applyFill="1" applyBorder="1" applyAlignment="1">
      <alignment horizontal="center"/>
    </xf>
    <xf numFmtId="0" fontId="56" fillId="3" borderId="67" xfId="0" applyFont="1" applyFill="1" applyBorder="1" applyAlignment="1">
      <alignment horizontal="center"/>
    </xf>
    <xf numFmtId="10" fontId="9" fillId="0" borderId="68" xfId="0" applyNumberFormat="1" applyFont="1" applyFill="1" applyBorder="1" applyAlignment="1">
      <alignment horizontal="center"/>
    </xf>
    <xf numFmtId="10" fontId="9" fillId="0" borderId="69" xfId="0" applyNumberFormat="1" applyFont="1" applyFill="1" applyBorder="1" applyAlignment="1">
      <alignment horizontal="center"/>
    </xf>
    <xf numFmtId="10" fontId="9" fillId="0" borderId="65" xfId="0" applyNumberFormat="1" applyFont="1" applyFill="1" applyBorder="1" applyAlignment="1">
      <alignment horizontal="center"/>
    </xf>
    <xf numFmtId="10" fontId="9" fillId="0" borderId="13" xfId="0" applyNumberFormat="1" applyFont="1" applyFill="1" applyBorder="1" applyAlignment="1">
      <alignment horizontal="center"/>
    </xf>
    <xf numFmtId="10" fontId="9" fillId="0" borderId="70" xfId="0" applyNumberFormat="1" applyFont="1" applyFill="1" applyBorder="1" applyAlignment="1">
      <alignment horizontal="center"/>
    </xf>
    <xf numFmtId="10" fontId="9" fillId="0" borderId="14" xfId="0" applyNumberFormat="1" applyFont="1" applyFill="1" applyBorder="1" applyAlignment="1">
      <alignment horizontal="center"/>
    </xf>
    <xf numFmtId="10" fontId="9" fillId="0" borderId="71" xfId="0" applyNumberFormat="1" applyFont="1" applyFill="1" applyBorder="1" applyAlignment="1">
      <alignment horizontal="center"/>
    </xf>
    <xf numFmtId="10" fontId="9" fillId="0" borderId="16" xfId="0" applyNumberFormat="1" applyFont="1" applyFill="1" applyBorder="1" applyAlignment="1">
      <alignment horizontal="center"/>
    </xf>
    <xf numFmtId="0" fontId="55" fillId="2" borderId="72" xfId="0" applyFont="1" applyFill="1" applyBorder="1" applyAlignment="1">
      <alignment horizontal="center"/>
    </xf>
    <xf numFmtId="0" fontId="57" fillId="2" borderId="30" xfId="0" applyFont="1" applyFill="1" applyBorder="1" applyAlignment="1">
      <alignment horizontal="center" vertical="top"/>
    </xf>
    <xf numFmtId="0" fontId="57" fillId="2" borderId="73" xfId="0" applyFont="1" applyFill="1" applyBorder="1" applyAlignment="1">
      <alignment horizontal="center" vertical="top"/>
    </xf>
    <xf numFmtId="0" fontId="58" fillId="3" borderId="74" xfId="0" applyFont="1" applyFill="1" applyBorder="1" applyAlignment="1">
      <alignment horizontal="center" vertical="top"/>
    </xf>
    <xf numFmtId="0" fontId="58" fillId="3" borderId="75" xfId="0" applyFont="1" applyFill="1" applyBorder="1" applyAlignment="1">
      <alignment horizontal="center" vertical="top"/>
    </xf>
    <xf numFmtId="10" fontId="9" fillId="0" borderId="76" xfId="0" applyNumberFormat="1" applyFont="1" applyFill="1" applyBorder="1" applyAlignment="1">
      <alignment horizontal="center"/>
    </xf>
    <xf numFmtId="10" fontId="9" fillId="0" borderId="77" xfId="0" applyNumberFormat="1" applyFont="1" applyFill="1" applyBorder="1" applyAlignment="1">
      <alignment horizontal="center"/>
    </xf>
    <xf numFmtId="10" fontId="9" fillId="0" borderId="40" xfId="0" applyNumberFormat="1" applyFont="1" applyFill="1" applyBorder="1" applyAlignment="1">
      <alignment horizontal="center"/>
    </xf>
    <xf numFmtId="10" fontId="9" fillId="0" borderId="78" xfId="0" applyNumberFormat="1" applyFont="1" applyFill="1" applyBorder="1" applyAlignment="1">
      <alignment horizontal="center"/>
    </xf>
    <xf numFmtId="10" fontId="9" fillId="0" borderId="79" xfId="0" applyNumberFormat="1" applyFont="1" applyFill="1" applyBorder="1" applyAlignment="1">
      <alignment horizontal="center"/>
    </xf>
    <xf numFmtId="0" fontId="10" fillId="0" borderId="80" xfId="0" applyFont="1" applyFill="1" applyBorder="1" applyAlignment="1">
      <alignment horizontal="justify" vertical="center"/>
    </xf>
    <xf numFmtId="0" fontId="10" fillId="0" borderId="81" xfId="0" applyFont="1" applyFill="1" applyBorder="1" applyAlignment="1">
      <alignment horizontal="justify" vertical="center"/>
    </xf>
    <xf numFmtId="0" fontId="10" fillId="0" borderId="81" xfId="0" applyFont="1" applyFill="1" applyBorder="1" applyAlignment="1">
      <alignment horizontal="justify"/>
    </xf>
    <xf numFmtId="0" fontId="10" fillId="0" borderId="82" xfId="0" applyFont="1" applyFill="1" applyBorder="1" applyAlignment="1">
      <alignment horizontal="justify" vertical="center"/>
    </xf>
    <xf numFmtId="10" fontId="9" fillId="0" borderId="83" xfId="0" applyNumberFormat="1" applyFont="1" applyFill="1" applyBorder="1" applyAlignment="1">
      <alignment horizontal="center"/>
    </xf>
    <xf numFmtId="10" fontId="9" fillId="0" borderId="84" xfId="0" applyNumberFormat="1" applyFont="1" applyFill="1" applyBorder="1" applyAlignment="1">
      <alignment horizontal="center"/>
    </xf>
    <xf numFmtId="10" fontId="9" fillId="0" borderId="85" xfId="0" applyNumberFormat="1" applyFont="1" applyFill="1" applyBorder="1" applyAlignment="1">
      <alignment horizontal="center"/>
    </xf>
    <xf numFmtId="10" fontId="9" fillId="0" borderId="86" xfId="0" applyNumberFormat="1" applyFont="1" applyFill="1" applyBorder="1" applyAlignment="1">
      <alignment horizontal="center"/>
    </xf>
    <xf numFmtId="10" fontId="9" fillId="0" borderId="87" xfId="0" applyNumberFormat="1" applyFont="1" applyFill="1" applyBorder="1" applyAlignment="1">
      <alignment horizontal="center"/>
    </xf>
    <xf numFmtId="10" fontId="9" fillId="0" borderId="88" xfId="0" applyNumberFormat="1" applyFont="1" applyFill="1" applyBorder="1" applyAlignment="1">
      <alignment horizontal="center"/>
    </xf>
    <xf numFmtId="10" fontId="9" fillId="0" borderId="89" xfId="0" applyNumberFormat="1" applyFont="1" applyFill="1" applyBorder="1" applyAlignment="1">
      <alignment horizontal="center"/>
    </xf>
    <xf numFmtId="10" fontId="9" fillId="0" borderId="90" xfId="0" applyNumberFormat="1" applyFont="1" applyFill="1" applyBorder="1" applyAlignment="1">
      <alignment horizontal="center"/>
    </xf>
    <xf numFmtId="10" fontId="6" fillId="0" borderId="91" xfId="0" applyNumberFormat="1" applyFont="1" applyFill="1" applyBorder="1" applyAlignment="1">
      <alignment horizontal="center"/>
    </xf>
    <xf numFmtId="10" fontId="6" fillId="0" borderId="18" xfId="0" applyNumberFormat="1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4" fontId="9" fillId="0" borderId="92" xfId="0" applyNumberFormat="1" applyFont="1" applyFill="1" applyBorder="1" applyAlignment="1">
      <alignment horizontal="center"/>
    </xf>
    <xf numFmtId="4" fontId="9" fillId="0" borderId="69" xfId="0" applyNumberFormat="1" applyFont="1" applyFill="1" applyBorder="1" applyAlignment="1">
      <alignment horizontal="center"/>
    </xf>
    <xf numFmtId="4" fontId="9" fillId="0" borderId="93" xfId="0" applyNumberFormat="1" applyFont="1" applyFill="1" applyBorder="1" applyAlignment="1">
      <alignment horizontal="center"/>
    </xf>
    <xf numFmtId="4" fontId="9" fillId="0" borderId="65" xfId="0" applyNumberFormat="1" applyFont="1" applyFill="1" applyBorder="1" applyAlignment="1">
      <alignment horizontal="center"/>
    </xf>
    <xf numFmtId="4" fontId="9" fillId="0" borderId="94" xfId="0" applyNumberFormat="1" applyFont="1" applyFill="1" applyBorder="1" applyAlignment="1">
      <alignment horizontal="center"/>
    </xf>
    <xf numFmtId="4" fontId="9" fillId="0" borderId="76" xfId="0" applyNumberFormat="1" applyFont="1" applyFill="1" applyBorder="1" applyAlignment="1">
      <alignment horizontal="center"/>
    </xf>
    <xf numFmtId="0" fontId="56" fillId="3" borderId="74" xfId="0" applyFont="1" applyFill="1" applyBorder="1" applyAlignment="1">
      <alignment horizontal="center" vertical="top"/>
    </xf>
    <xf numFmtId="0" fontId="56" fillId="3" borderId="75" xfId="0" applyFont="1" applyFill="1" applyBorder="1" applyAlignment="1">
      <alignment horizontal="center" vertical="top"/>
    </xf>
    <xf numFmtId="0" fontId="10" fillId="0" borderId="95" xfId="0" applyFont="1" applyFill="1" applyBorder="1" applyAlignment="1">
      <alignment horizontal="left"/>
    </xf>
    <xf numFmtId="0" fontId="10" fillId="0" borderId="96" xfId="0" applyFont="1" applyFill="1" applyBorder="1" applyAlignment="1">
      <alignment horizontal="left"/>
    </xf>
    <xf numFmtId="0" fontId="10" fillId="0" borderId="97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horizontal="justify"/>
    </xf>
    <xf numFmtId="0" fontId="10" fillId="0" borderId="0" xfId="0" applyFont="1" applyFill="1" applyBorder="1" applyAlignment="1">
      <alignment horizontal="left"/>
    </xf>
    <xf numFmtId="0" fontId="55" fillId="2" borderId="98" xfId="0" applyFont="1" applyFill="1" applyBorder="1" applyAlignment="1">
      <alignment horizontal="center" vertical="center" wrapText="1"/>
    </xf>
    <xf numFmtId="0" fontId="55" fillId="2" borderId="55" xfId="0" applyFont="1" applyFill="1" applyBorder="1" applyAlignment="1">
      <alignment horizontal="center" vertical="center" wrapText="1"/>
    </xf>
    <xf numFmtId="0" fontId="56" fillId="3" borderId="45" xfId="0" applyFont="1" applyFill="1" applyBorder="1" applyAlignment="1">
      <alignment horizontal="center" vertical="center" wrapText="1"/>
    </xf>
    <xf numFmtId="0" fontId="56" fillId="3" borderId="46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0" fillId="0" borderId="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10" fillId="0" borderId="0" xfId="0" applyFont="1" applyFill="1" applyAlignment="1">
      <alignment horizontal="justify" vertical="top"/>
    </xf>
    <xf numFmtId="0" fontId="10" fillId="0" borderId="0" xfId="0" applyFont="1" applyFill="1" applyBorder="1" applyAlignment="1">
      <alignment horizontal="justify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104775</xdr:rowOff>
    </xdr:from>
    <xdr:to>
      <xdr:col>10</xdr:col>
      <xdr:colOff>771525</xdr:colOff>
      <xdr:row>34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8124825" y="104775"/>
          <a:ext cx="5343525" cy="7172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Objaśnienia: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Wskaźnik rentowności operacyjnej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wynik na działalności operacyjnej / przychody ze sprzedaży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określa, ile zysku netto (po opodatkowaniu) przypada na 1 złoty przychodów firmy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Wskaźnik rentowności EBITDA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(wynika na działalności operacyjnej+amortyzacja) / przychody ze sprzedaży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mierzy efektywność konwersji przychodów na zysk z działalności ciągłej przed odsetkami od zaciągniętych kredytów, podatkami, deprecjacją i amortyzacją oraz przed pozycjami wyjątkowymi.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Wskaźnik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rentowności netto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Wynik netto / Przychody ze sprzedaży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informuje inwestorów ile procent przychodów ze sprzedaży stanowi zysk netto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Wskaśnik rentowności kapitału własnego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(ROE)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Wynik netto / Kapitał własny, gdzie: Kapitał własny = Aktywa ogółem - Zobowiązania (krótko i długoterminowe)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określa stopę zyskowności zainwestowanych w firmie kapitałów własnych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Wskaźnik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rentowności majątku (ROA)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Wynik netto / aktywa  ogółem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informuje o tym jaka jest rentowność wszystkich aktywów firmy w stosunku do wypracowanych przez nią zysków,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czy innymi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słowy ile zysku netto  przynosi każda złotówka zaangażowana w finansowanie majątku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Wskaźnik ogólnej płynności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aktywa obrotowe / zobowiązania krótkoterminowe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informuje o zdolności przedsiębiorstwa do regulowania zobowiązań w oparciu o wszystkie aktywa obrotowe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Wskaźnik ogólnego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zadłużenia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zobowiązania ogółem / aktywa rezem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mówi o tym jaki udział w finansowaniu majątku firmy mają zobowiązania i dług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L8" sqref="L8"/>
    </sheetView>
  </sheetViews>
  <sheetFormatPr defaultColWidth="8.796875" defaultRowHeight="14.25"/>
  <cols>
    <col min="1" max="1" width="34.3984375" style="0" customWidth="1"/>
    <col min="2" max="11" width="8.8984375" style="0" customWidth="1"/>
  </cols>
  <sheetData>
    <row r="1" spans="1:7" ht="15.75">
      <c r="A1" s="1" t="s">
        <v>40</v>
      </c>
      <c r="B1" s="1"/>
      <c r="C1" s="1"/>
      <c r="D1" s="1"/>
      <c r="E1" s="1"/>
      <c r="F1" s="1"/>
      <c r="G1" s="2"/>
    </row>
    <row r="2" ht="15" thickBot="1"/>
    <row r="3" spans="1:11" ht="14.25" customHeight="1">
      <c r="A3" s="147"/>
      <c r="B3" s="31" t="s">
        <v>37</v>
      </c>
      <c r="C3" s="32" t="s">
        <v>37</v>
      </c>
      <c r="D3" s="32" t="s">
        <v>37</v>
      </c>
      <c r="E3" s="56" t="s">
        <v>37</v>
      </c>
      <c r="F3" s="149" t="s">
        <v>2</v>
      </c>
      <c r="G3" s="35" t="s">
        <v>38</v>
      </c>
      <c r="H3" s="36" t="s">
        <v>38</v>
      </c>
      <c r="I3" s="36" t="s">
        <v>38</v>
      </c>
      <c r="J3" s="67" t="s">
        <v>38</v>
      </c>
      <c r="K3" s="151" t="s">
        <v>33</v>
      </c>
    </row>
    <row r="4" spans="1:11" ht="15" thickBot="1">
      <c r="A4" s="147"/>
      <c r="B4" s="33" t="s">
        <v>41</v>
      </c>
      <c r="C4" s="34" t="s">
        <v>34</v>
      </c>
      <c r="D4" s="34" t="s">
        <v>42</v>
      </c>
      <c r="E4" s="57" t="s">
        <v>35</v>
      </c>
      <c r="F4" s="150"/>
      <c r="G4" s="37" t="s">
        <v>41</v>
      </c>
      <c r="H4" s="38" t="s">
        <v>34</v>
      </c>
      <c r="I4" s="38" t="s">
        <v>42</v>
      </c>
      <c r="J4" s="68" t="s">
        <v>35</v>
      </c>
      <c r="K4" s="152"/>
    </row>
    <row r="5" spans="1:11" ht="14.25">
      <c r="A5" s="53" t="s">
        <v>3</v>
      </c>
      <c r="B5" s="17">
        <v>111.36</v>
      </c>
      <c r="C5" s="18">
        <v>112.96</v>
      </c>
      <c r="D5" s="18">
        <f>B5/'kursy euro'!$C$4</f>
        <v>26.054607987646524</v>
      </c>
      <c r="E5" s="58">
        <f>C5/'kursy euro'!$C$3</f>
        <v>28.52237147762852</v>
      </c>
      <c r="F5" s="61">
        <f>(B5/C5)*100</f>
        <v>98.58356940509915</v>
      </c>
      <c r="G5" s="27">
        <v>226.32</v>
      </c>
      <c r="H5" s="28">
        <v>231.31</v>
      </c>
      <c r="I5" s="28">
        <f>G5/'kursy euro'!$D$4</f>
        <v>53.571935804573215</v>
      </c>
      <c r="J5" s="69">
        <f>H5/'kursy euro'!$D$3</f>
        <v>58.30413631436998</v>
      </c>
      <c r="K5" s="71">
        <f>(G5/H5)*100</f>
        <v>97.84272188837491</v>
      </c>
    </row>
    <row r="6" spans="1:11" ht="14.25">
      <c r="A6" s="54" t="s">
        <v>29</v>
      </c>
      <c r="B6" s="13">
        <v>9.17</v>
      </c>
      <c r="C6" s="11">
        <v>9.17</v>
      </c>
      <c r="D6" s="18">
        <f>B6/'kursy euro'!$C$4</f>
        <v>2.1454809199597578</v>
      </c>
      <c r="E6" s="58">
        <f>C6/'kursy euro'!$C$3</f>
        <v>2.3154226845773156</v>
      </c>
      <c r="F6" s="62">
        <f>(B6/C6)*100</f>
        <v>100</v>
      </c>
      <c r="G6" s="23">
        <v>18.34</v>
      </c>
      <c r="H6" s="24">
        <v>23.48</v>
      </c>
      <c r="I6" s="28">
        <f>G6/'kursy euro'!$D$4</f>
        <v>4.341239407281163</v>
      </c>
      <c r="J6" s="69">
        <f>H6/'kursy euro'!$D$3</f>
        <v>5.918382779220125</v>
      </c>
      <c r="K6" s="72">
        <f>(G6/H6)*100</f>
        <v>78.10902896081771</v>
      </c>
    </row>
    <row r="7" spans="1:11" ht="14.25">
      <c r="A7" s="54" t="s">
        <v>4</v>
      </c>
      <c r="B7" s="13">
        <v>-177.43</v>
      </c>
      <c r="C7" s="11">
        <v>-205.65</v>
      </c>
      <c r="D7" s="18">
        <f>B7/'kursy euro'!$C$4</f>
        <v>-41.512833111064324</v>
      </c>
      <c r="E7" s="58">
        <f>C7/'kursy euro'!$C$3</f>
        <v>-51.92657307342693</v>
      </c>
      <c r="F7" s="62">
        <f>(B7/C7)*100</f>
        <v>86.2776562120107</v>
      </c>
      <c r="G7" s="23">
        <v>-289.69</v>
      </c>
      <c r="H7" s="24">
        <v>-358.14</v>
      </c>
      <c r="I7" s="28">
        <f>G7/'kursy euro'!$D$4</f>
        <v>-68.57217251337406</v>
      </c>
      <c r="J7" s="69">
        <f>H7/'kursy euro'!$D$3</f>
        <v>-90.2729816247826</v>
      </c>
      <c r="K7" s="72">
        <f>(G7/H7)*100</f>
        <v>80.88736248394483</v>
      </c>
    </row>
    <row r="8" spans="1:11" ht="14.25">
      <c r="A8" s="54" t="s">
        <v>5</v>
      </c>
      <c r="B8" s="13">
        <v>-177.39</v>
      </c>
      <c r="C8" s="11">
        <v>393.02</v>
      </c>
      <c r="D8" s="18">
        <f>B8/'kursy euro'!$C$4</f>
        <v>-41.50347441566645</v>
      </c>
      <c r="E8" s="58">
        <f>C8/'kursy euro'!$C$3</f>
        <v>99.23745076254923</v>
      </c>
      <c r="F8" s="62" t="s">
        <v>45</v>
      </c>
      <c r="G8" s="23">
        <v>-287.84</v>
      </c>
      <c r="H8" s="24">
        <v>248.68</v>
      </c>
      <c r="I8" s="28">
        <f>G8/'kursy euro'!$D$4</f>
        <v>-68.1342612318326</v>
      </c>
      <c r="J8" s="69">
        <f>H8/'kursy euro'!$D$3</f>
        <v>62.682428855896966</v>
      </c>
      <c r="K8" s="72" t="s">
        <v>45</v>
      </c>
    </row>
    <row r="9" spans="1:11" ht="14.25">
      <c r="A9" s="54" t="s">
        <v>6</v>
      </c>
      <c r="B9" s="13">
        <v>-178.4</v>
      </c>
      <c r="C9" s="11">
        <v>393.12</v>
      </c>
      <c r="D9" s="18">
        <f>B9/'kursy euro'!$C$4</f>
        <v>-41.73978147446246</v>
      </c>
      <c r="E9" s="58">
        <f>C9/'kursy euro'!$C$3</f>
        <v>99.26270073729927</v>
      </c>
      <c r="F9" s="62" t="s">
        <v>45</v>
      </c>
      <c r="G9" s="23">
        <v>-288.31</v>
      </c>
      <c r="H9" s="24">
        <v>250.16</v>
      </c>
      <c r="I9" s="28">
        <f>G9/'kursy euro'!$D$4</f>
        <v>-68.24551436822422</v>
      </c>
      <c r="J9" s="69">
        <f>H9/'kursy euro'!$D$3</f>
        <v>63.05547853704031</v>
      </c>
      <c r="K9" s="72" t="s">
        <v>45</v>
      </c>
    </row>
    <row r="10" spans="1:11" ht="14.25">
      <c r="A10" s="54" t="s">
        <v>32</v>
      </c>
      <c r="B10" s="13">
        <f>B8+B6</f>
        <v>-168.22</v>
      </c>
      <c r="C10" s="11">
        <f>C8+C6</f>
        <v>402.19</v>
      </c>
      <c r="D10" s="18">
        <f>B10/'kursy euro'!$C$4</f>
        <v>-39.3579934957067</v>
      </c>
      <c r="E10" s="58">
        <f>C10/'kursy euro'!$C$3</f>
        <v>101.55287344712656</v>
      </c>
      <c r="F10" s="62" t="s">
        <v>45</v>
      </c>
      <c r="G10" s="23">
        <f>G8+G6</f>
        <v>-269.5</v>
      </c>
      <c r="H10" s="24">
        <f>H8+H6</f>
        <v>272.16</v>
      </c>
      <c r="I10" s="28">
        <f>G10/'kursy euro'!$D$4</f>
        <v>-63.79302182455144</v>
      </c>
      <c r="J10" s="69">
        <f>H10/'kursy euro'!$D$3</f>
        <v>68.6008116351171</v>
      </c>
      <c r="K10" s="72" t="s">
        <v>45</v>
      </c>
    </row>
    <row r="11" spans="1:11" ht="14.25">
      <c r="A11" s="54" t="s">
        <v>7</v>
      </c>
      <c r="B11" s="13">
        <v>-178.4</v>
      </c>
      <c r="C11" s="11">
        <v>393.12</v>
      </c>
      <c r="D11" s="18">
        <f>B11/'kursy euro'!$C$4</f>
        <v>-41.73978147446246</v>
      </c>
      <c r="E11" s="58">
        <f>C11/'kursy euro'!$C$3</f>
        <v>99.26270073729927</v>
      </c>
      <c r="F11" s="62" t="s">
        <v>45</v>
      </c>
      <c r="G11" s="23">
        <v>-288.31</v>
      </c>
      <c r="H11" s="24">
        <v>250.16</v>
      </c>
      <c r="I11" s="28">
        <f>G11/'kursy euro'!$D$4</f>
        <v>-68.24551436822422</v>
      </c>
      <c r="J11" s="69">
        <f>H11/'kursy euro'!$D$3</f>
        <v>63.05547853704031</v>
      </c>
      <c r="K11" s="72" t="s">
        <v>45</v>
      </c>
    </row>
    <row r="12" spans="1:11" ht="15" thickBot="1">
      <c r="A12" s="55" t="s">
        <v>8</v>
      </c>
      <c r="B12" s="19">
        <f>B11</f>
        <v>-178.4</v>
      </c>
      <c r="C12" s="20">
        <f>C11</f>
        <v>393.12</v>
      </c>
      <c r="D12" s="18">
        <f>B12/'kursy euro'!$C$4</f>
        <v>-41.73978147446246</v>
      </c>
      <c r="E12" s="58">
        <f>C12/'kursy euro'!$C$3</f>
        <v>99.26270073729927</v>
      </c>
      <c r="F12" s="63" t="s">
        <v>45</v>
      </c>
      <c r="G12" s="29">
        <f>G11</f>
        <v>-288.31</v>
      </c>
      <c r="H12" s="30">
        <v>250.16</v>
      </c>
      <c r="I12" s="28">
        <f>G12/'kursy euro'!$D$4</f>
        <v>-68.24551436822422</v>
      </c>
      <c r="J12" s="69">
        <f>H12/'kursy euro'!$D$3</f>
        <v>63.05547853704031</v>
      </c>
      <c r="K12" s="73" t="s">
        <v>45</v>
      </c>
    </row>
    <row r="13" spans="1:11" ht="14.25" customHeight="1">
      <c r="A13" s="148"/>
      <c r="B13" s="31" t="s">
        <v>37</v>
      </c>
      <c r="C13" s="32" t="s">
        <v>37</v>
      </c>
      <c r="D13" s="32" t="s">
        <v>37</v>
      </c>
      <c r="E13" s="56" t="s">
        <v>37</v>
      </c>
      <c r="F13" s="149" t="s">
        <v>2</v>
      </c>
      <c r="G13" s="35" t="s">
        <v>38</v>
      </c>
      <c r="H13" s="36" t="s">
        <v>38</v>
      </c>
      <c r="I13" s="36" t="s">
        <v>38</v>
      </c>
      <c r="J13" s="67" t="s">
        <v>38</v>
      </c>
      <c r="K13" s="151" t="s">
        <v>33</v>
      </c>
    </row>
    <row r="14" spans="1:11" ht="15" thickBot="1">
      <c r="A14" s="148"/>
      <c r="B14" s="33" t="s">
        <v>41</v>
      </c>
      <c r="C14" s="34" t="s">
        <v>34</v>
      </c>
      <c r="D14" s="34" t="s">
        <v>42</v>
      </c>
      <c r="E14" s="57" t="s">
        <v>35</v>
      </c>
      <c r="F14" s="150"/>
      <c r="G14" s="37" t="s">
        <v>41</v>
      </c>
      <c r="H14" s="38" t="s">
        <v>34</v>
      </c>
      <c r="I14" s="38" t="s">
        <v>42</v>
      </c>
      <c r="J14" s="68" t="s">
        <v>35</v>
      </c>
      <c r="K14" s="152"/>
    </row>
    <row r="15" spans="1:11" ht="14.25">
      <c r="A15" s="53" t="s">
        <v>9</v>
      </c>
      <c r="B15" s="21">
        <v>30832.1</v>
      </c>
      <c r="C15" s="22">
        <v>30698.13</v>
      </c>
      <c r="D15" s="22">
        <f>B15/'kursy euro'!$B$4</f>
        <v>7235.3741815877775</v>
      </c>
      <c r="E15" s="59">
        <f>C15/'kursy euro'!$B$3</f>
        <v>7700.3286008127225</v>
      </c>
      <c r="F15" s="64">
        <f>(B15/C15)*100</f>
        <v>100.43641094750721</v>
      </c>
      <c r="G15" s="27">
        <f aca="true" t="shared" si="0" ref="G15:H27">B15</f>
        <v>30832.1</v>
      </c>
      <c r="H15" s="28">
        <f t="shared" si="0"/>
        <v>30698.13</v>
      </c>
      <c r="I15" s="28">
        <f>G15/'kursy euro'!$B$4</f>
        <v>7235.3741815877775</v>
      </c>
      <c r="J15" s="69">
        <f>H15/'kursy euro'!$B$3</f>
        <v>7700.3286008127225</v>
      </c>
      <c r="K15" s="71">
        <f>(G15/H15)*100</f>
        <v>100.43641094750721</v>
      </c>
    </row>
    <row r="16" spans="1:11" ht="14.25">
      <c r="A16" s="54" t="s">
        <v>10</v>
      </c>
      <c r="B16" s="14">
        <v>29484.61</v>
      </c>
      <c r="C16" s="12">
        <v>29935.38</v>
      </c>
      <c r="D16" s="22">
        <f>B16/'kursy euro'!$B$4</f>
        <v>6919.158472766526</v>
      </c>
      <c r="E16" s="59">
        <f>C16/'kursy euro'!$B$3</f>
        <v>7509.000150504189</v>
      </c>
      <c r="F16" s="65">
        <f aca="true" t="shared" si="1" ref="F16:F27">(B16/C16)*100</f>
        <v>98.49418981820173</v>
      </c>
      <c r="G16" s="23">
        <f t="shared" si="0"/>
        <v>29484.61</v>
      </c>
      <c r="H16" s="24">
        <f t="shared" si="0"/>
        <v>29935.38</v>
      </c>
      <c r="I16" s="28">
        <f>G16/'kursy euro'!$B$4</f>
        <v>6919.158472766526</v>
      </c>
      <c r="J16" s="69">
        <f>H16/'kursy euro'!$B$3</f>
        <v>7509.000150504189</v>
      </c>
      <c r="K16" s="72">
        <f aca="true" t="shared" si="2" ref="K16:K27">(G16/H16)*100</f>
        <v>98.49418981820173</v>
      </c>
    </row>
    <row r="17" spans="1:11" ht="14.25">
      <c r="A17" s="54" t="s">
        <v>11</v>
      </c>
      <c r="B17" s="14">
        <v>1347.49</v>
      </c>
      <c r="C17" s="12">
        <v>762.75</v>
      </c>
      <c r="D17" s="22">
        <f>B17/'kursy euro'!$B$4</f>
        <v>316.2157088212517</v>
      </c>
      <c r="E17" s="59">
        <f>C17/'kursy euro'!$B$3</f>
        <v>191.32845030853358</v>
      </c>
      <c r="F17" s="65">
        <f t="shared" si="1"/>
        <v>176.66207800721074</v>
      </c>
      <c r="G17" s="23">
        <f t="shared" si="0"/>
        <v>1347.49</v>
      </c>
      <c r="H17" s="24">
        <f t="shared" si="0"/>
        <v>762.75</v>
      </c>
      <c r="I17" s="28">
        <f>G17/'kursy euro'!$B$4</f>
        <v>316.2157088212517</v>
      </c>
      <c r="J17" s="69">
        <f>H17/'kursy euro'!$B$3</f>
        <v>191.32845030853358</v>
      </c>
      <c r="K17" s="72">
        <f t="shared" si="2"/>
        <v>176.66207800721074</v>
      </c>
    </row>
    <row r="18" spans="1:11" ht="14.25">
      <c r="A18" s="54" t="s">
        <v>12</v>
      </c>
      <c r="B18" s="14">
        <v>0</v>
      </c>
      <c r="C18" s="12">
        <v>35.64</v>
      </c>
      <c r="D18" s="22">
        <f>B18/'kursy euro'!$B$4</f>
        <v>0</v>
      </c>
      <c r="E18" s="59">
        <f>C18/'kursy euro'!$B$3</f>
        <v>8.939948828575728</v>
      </c>
      <c r="F18" s="65">
        <f t="shared" si="1"/>
        <v>0</v>
      </c>
      <c r="G18" s="23">
        <f t="shared" si="0"/>
        <v>0</v>
      </c>
      <c r="H18" s="24">
        <f t="shared" si="0"/>
        <v>35.64</v>
      </c>
      <c r="I18" s="28">
        <f>G18/'kursy euro'!$B$4</f>
        <v>0</v>
      </c>
      <c r="J18" s="69">
        <f>H18/'kursy euro'!$B$3</f>
        <v>8.939948828575728</v>
      </c>
      <c r="K18" s="72">
        <f t="shared" si="2"/>
        <v>0</v>
      </c>
    </row>
    <row r="19" spans="1:11" ht="14.25">
      <c r="A19" s="54" t="s">
        <v>28</v>
      </c>
      <c r="B19" s="14">
        <v>33.36</v>
      </c>
      <c r="C19" s="12">
        <v>22.62</v>
      </c>
      <c r="D19" s="22">
        <f>B19/'kursy euro'!$B$4</f>
        <v>7.828596907047144</v>
      </c>
      <c r="E19" s="59">
        <f>C19/'kursy euro'!$B$3</f>
        <v>5.674007926553956</v>
      </c>
      <c r="F19" s="65">
        <f t="shared" si="1"/>
        <v>147.48010610079575</v>
      </c>
      <c r="G19" s="23">
        <f t="shared" si="0"/>
        <v>33.36</v>
      </c>
      <c r="H19" s="24">
        <f t="shared" si="0"/>
        <v>22.62</v>
      </c>
      <c r="I19" s="28">
        <f>G19/'kursy euro'!$B$4</f>
        <v>7.828596907047144</v>
      </c>
      <c r="J19" s="69">
        <f>H19/'kursy euro'!$B$3</f>
        <v>5.674007926553956</v>
      </c>
      <c r="K19" s="72">
        <f t="shared" si="2"/>
        <v>147.48010610079575</v>
      </c>
    </row>
    <row r="20" spans="1:11" ht="14.25">
      <c r="A20" s="54" t="s">
        <v>30</v>
      </c>
      <c r="B20" s="14">
        <f>B21+B22</f>
        <v>1054.01</v>
      </c>
      <c r="C20" s="12">
        <f>C21+C22</f>
        <v>876.77</v>
      </c>
      <c r="D20" s="22">
        <f>B20/'kursy euro'!$B$4</f>
        <v>247.3447070142914</v>
      </c>
      <c r="E20" s="59">
        <f>C20/'kursy euro'!$B$3</f>
        <v>219.92926303115436</v>
      </c>
      <c r="F20" s="65">
        <f t="shared" si="1"/>
        <v>120.21510772494497</v>
      </c>
      <c r="G20" s="23">
        <f t="shared" si="0"/>
        <v>1054.01</v>
      </c>
      <c r="H20" s="24">
        <f t="shared" si="0"/>
        <v>876.77</v>
      </c>
      <c r="I20" s="28">
        <f>G20/'kursy euro'!$B$4</f>
        <v>247.3447070142914</v>
      </c>
      <c r="J20" s="69">
        <f>H20/'kursy euro'!$B$3</f>
        <v>219.92926303115436</v>
      </c>
      <c r="K20" s="72">
        <f t="shared" si="2"/>
        <v>120.21510772494497</v>
      </c>
    </row>
    <row r="21" spans="1:11" ht="14.25">
      <c r="A21" s="54" t="s">
        <v>27</v>
      </c>
      <c r="B21" s="14">
        <v>1054.01</v>
      </c>
      <c r="C21" s="12">
        <v>390.53</v>
      </c>
      <c r="D21" s="22">
        <f>B21/'kursy euro'!$B$4</f>
        <v>247.3447070142914</v>
      </c>
      <c r="E21" s="59">
        <f>C21/'kursy euro'!$B$3</f>
        <v>97.9606682385993</v>
      </c>
      <c r="F21" s="65">
        <f t="shared" si="1"/>
        <v>269.8921977825007</v>
      </c>
      <c r="G21" s="23">
        <f t="shared" si="0"/>
        <v>1054.01</v>
      </c>
      <c r="H21" s="24">
        <f t="shared" si="0"/>
        <v>390.53</v>
      </c>
      <c r="I21" s="28">
        <f>G21/'kursy euro'!$B$4</f>
        <v>247.3447070142914</v>
      </c>
      <c r="J21" s="69">
        <f>H21/'kursy euro'!$B$3</f>
        <v>97.9606682385993</v>
      </c>
      <c r="K21" s="72">
        <f t="shared" si="2"/>
        <v>269.8921977825007</v>
      </c>
    </row>
    <row r="22" spans="1:11" ht="14.25">
      <c r="A22" s="54" t="s">
        <v>31</v>
      </c>
      <c r="B22" s="14">
        <v>0</v>
      </c>
      <c r="C22" s="12">
        <v>486.24</v>
      </c>
      <c r="D22" s="22">
        <f>B22/'kursy euro'!$B$4</f>
        <v>0</v>
      </c>
      <c r="E22" s="59">
        <f>C22/'kursy euro'!$B$3</f>
        <v>121.96859479255505</v>
      </c>
      <c r="F22" s="65">
        <f t="shared" si="1"/>
        <v>0</v>
      </c>
      <c r="G22" s="23">
        <f t="shared" si="0"/>
        <v>0</v>
      </c>
      <c r="H22" s="24">
        <f t="shared" si="0"/>
        <v>486.24</v>
      </c>
      <c r="I22" s="28">
        <f>G22/'kursy euro'!$B$4</f>
        <v>0</v>
      </c>
      <c r="J22" s="69">
        <f>H22/'kursy euro'!$B$3</f>
        <v>121.96859479255505</v>
      </c>
      <c r="K22" s="72">
        <f t="shared" si="2"/>
        <v>0</v>
      </c>
    </row>
    <row r="23" spans="1:11" ht="14.25">
      <c r="A23" s="54" t="s">
        <v>13</v>
      </c>
      <c r="B23" s="14">
        <v>2087.25</v>
      </c>
      <c r="C23" s="12">
        <v>299.36</v>
      </c>
      <c r="D23" s="22">
        <f>B23/'kursy euro'!$B$4</f>
        <v>489.8153145753643</v>
      </c>
      <c r="E23" s="59">
        <f>C23/'kursy euro'!$B$3</f>
        <v>75.09155671499524</v>
      </c>
      <c r="F23" s="65">
        <f t="shared" si="1"/>
        <v>697.2374398717263</v>
      </c>
      <c r="G23" s="23">
        <f t="shared" si="0"/>
        <v>2087.25</v>
      </c>
      <c r="H23" s="24">
        <f t="shared" si="0"/>
        <v>299.36</v>
      </c>
      <c r="I23" s="28">
        <f>G23/'kursy euro'!$B$4</f>
        <v>489.8153145753643</v>
      </c>
      <c r="J23" s="69">
        <f>H23/'kursy euro'!$B$3</f>
        <v>75.09155671499524</v>
      </c>
      <c r="K23" s="72">
        <f t="shared" si="2"/>
        <v>697.2374398717263</v>
      </c>
    </row>
    <row r="24" spans="1:11" ht="14.25">
      <c r="A24" s="54" t="s">
        <v>14</v>
      </c>
      <c r="B24" s="14">
        <v>0</v>
      </c>
      <c r="C24" s="12">
        <v>0</v>
      </c>
      <c r="D24" s="22">
        <f>B24/'kursy euro'!$B$4</f>
        <v>0</v>
      </c>
      <c r="E24" s="59">
        <f>C24/'kursy euro'!$B$3</f>
        <v>0</v>
      </c>
      <c r="F24" s="65" t="s">
        <v>45</v>
      </c>
      <c r="G24" s="23">
        <f t="shared" si="0"/>
        <v>0</v>
      </c>
      <c r="H24" s="24">
        <f t="shared" si="0"/>
        <v>0</v>
      </c>
      <c r="I24" s="28">
        <f>G24/'kursy euro'!$B$4</f>
        <v>0</v>
      </c>
      <c r="J24" s="69">
        <f>H24/'kursy euro'!$B$3</f>
        <v>0</v>
      </c>
      <c r="K24" s="72" t="s">
        <v>45</v>
      </c>
    </row>
    <row r="25" spans="1:11" ht="14.25">
      <c r="A25" s="54" t="s">
        <v>15</v>
      </c>
      <c r="B25" s="14">
        <v>1966.81</v>
      </c>
      <c r="C25" s="12">
        <v>189.19</v>
      </c>
      <c r="D25" s="22">
        <f>B25/'kursy euro'!$B$4</f>
        <v>461.5516391711449</v>
      </c>
      <c r="E25" s="59">
        <f>C25/'kursy euro'!$B$3</f>
        <v>47.45647920533788</v>
      </c>
      <c r="F25" s="65">
        <f t="shared" si="1"/>
        <v>1039.5951160209313</v>
      </c>
      <c r="G25" s="23">
        <f t="shared" si="0"/>
        <v>1966.81</v>
      </c>
      <c r="H25" s="24">
        <f t="shared" si="0"/>
        <v>189.19</v>
      </c>
      <c r="I25" s="28">
        <f>G25/'kursy euro'!$B$4</f>
        <v>461.5516391711449</v>
      </c>
      <c r="J25" s="69">
        <f>H25/'kursy euro'!$B$3</f>
        <v>47.45647920533788</v>
      </c>
      <c r="K25" s="72">
        <f t="shared" si="2"/>
        <v>1039.5951160209313</v>
      </c>
    </row>
    <row r="26" spans="1:11" ht="14.25">
      <c r="A26" s="54" t="s">
        <v>16</v>
      </c>
      <c r="B26" s="14">
        <v>28744.85</v>
      </c>
      <c r="C26" s="12">
        <v>30398.77</v>
      </c>
      <c r="D26" s="22">
        <f>B26/'kursy euro'!$B$4</f>
        <v>6745.558867012413</v>
      </c>
      <c r="E26" s="59">
        <f>C26/'kursy euro'!$B$3</f>
        <v>7625.237044097727</v>
      </c>
      <c r="F26" s="65">
        <f t="shared" si="1"/>
        <v>94.55925354874555</v>
      </c>
      <c r="G26" s="23">
        <f t="shared" si="0"/>
        <v>28744.85</v>
      </c>
      <c r="H26" s="24">
        <f t="shared" si="0"/>
        <v>30398.77</v>
      </c>
      <c r="I26" s="28">
        <f>G26/'kursy euro'!$B$4</f>
        <v>6745.558867012413</v>
      </c>
      <c r="J26" s="69">
        <f>H26/'kursy euro'!$B$3</f>
        <v>7625.237044097727</v>
      </c>
      <c r="K26" s="72">
        <f t="shared" si="2"/>
        <v>94.55925354874555</v>
      </c>
    </row>
    <row r="27" spans="1:11" ht="15" thickBot="1">
      <c r="A27" s="55" t="s">
        <v>17</v>
      </c>
      <c r="B27" s="15">
        <v>1799.64</v>
      </c>
      <c r="C27" s="16">
        <v>1799.64</v>
      </c>
      <c r="D27" s="16">
        <f>B27/'kursy euro'!$B$4</f>
        <v>422.3218266726116</v>
      </c>
      <c r="E27" s="75">
        <f>C27/'kursy euro'!$B$3</f>
        <v>451.42226458636435</v>
      </c>
      <c r="F27" s="66">
        <f t="shared" si="1"/>
        <v>100</v>
      </c>
      <c r="G27" s="25">
        <f t="shared" si="0"/>
        <v>1799.64</v>
      </c>
      <c r="H27" s="26">
        <f t="shared" si="0"/>
        <v>1799.64</v>
      </c>
      <c r="I27" s="26">
        <f>G27/'kursy euro'!$B$4</f>
        <v>422.3218266726116</v>
      </c>
      <c r="J27" s="76">
        <f>H27/'kursy euro'!$B$3</f>
        <v>451.42226458636435</v>
      </c>
      <c r="K27" s="74">
        <f t="shared" si="2"/>
        <v>100</v>
      </c>
    </row>
    <row r="33" spans="1:7" ht="15.75">
      <c r="A33" s="1"/>
      <c r="B33" s="1"/>
      <c r="C33" s="1"/>
      <c r="D33" s="1"/>
      <c r="E33" s="1"/>
      <c r="F33" s="1"/>
      <c r="G33" s="2"/>
    </row>
  </sheetData>
  <sheetProtection/>
  <mergeCells count="6">
    <mergeCell ref="A3:A4"/>
    <mergeCell ref="A13:A14"/>
    <mergeCell ref="F3:F4"/>
    <mergeCell ref="F13:F14"/>
    <mergeCell ref="K3:K4"/>
    <mergeCell ref="K13:K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ignoredErrors>
    <ignoredError sqref="I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L11" sqref="L11"/>
    </sheetView>
  </sheetViews>
  <sheetFormatPr defaultColWidth="8.796875" defaultRowHeight="14.25"/>
  <cols>
    <col min="1" max="1" width="34.5" style="0" customWidth="1"/>
    <col min="2" max="11" width="8.8984375" style="0" customWidth="1"/>
  </cols>
  <sheetData>
    <row r="1" spans="1:7" ht="15.75">
      <c r="A1" s="1" t="s">
        <v>46</v>
      </c>
      <c r="B1" s="2"/>
      <c r="C1" s="2"/>
      <c r="D1" s="2"/>
      <c r="E1" s="2"/>
      <c r="F1" s="2"/>
      <c r="G1" s="2"/>
    </row>
    <row r="2" ht="15" thickBot="1"/>
    <row r="3" spans="1:12" ht="14.25" customHeight="1">
      <c r="A3" s="147"/>
      <c r="B3" s="31" t="s">
        <v>37</v>
      </c>
      <c r="C3" s="32" t="s">
        <v>37</v>
      </c>
      <c r="D3" s="32" t="s">
        <v>37</v>
      </c>
      <c r="E3" s="56" t="s">
        <v>37</v>
      </c>
      <c r="F3" s="149" t="s">
        <v>2</v>
      </c>
      <c r="G3" s="35" t="s">
        <v>38</v>
      </c>
      <c r="H3" s="36" t="s">
        <v>38</v>
      </c>
      <c r="I3" s="36" t="s">
        <v>38</v>
      </c>
      <c r="J3" s="67" t="s">
        <v>38</v>
      </c>
      <c r="K3" s="151" t="s">
        <v>33</v>
      </c>
      <c r="L3" s="153"/>
    </row>
    <row r="4" spans="1:12" ht="15" customHeight="1" thickBot="1">
      <c r="A4" s="147"/>
      <c r="B4" s="33" t="s">
        <v>41</v>
      </c>
      <c r="C4" s="34" t="s">
        <v>34</v>
      </c>
      <c r="D4" s="34" t="s">
        <v>42</v>
      </c>
      <c r="E4" s="57" t="s">
        <v>35</v>
      </c>
      <c r="F4" s="150"/>
      <c r="G4" s="37" t="s">
        <v>41</v>
      </c>
      <c r="H4" s="38" t="s">
        <v>34</v>
      </c>
      <c r="I4" s="38" t="s">
        <v>42</v>
      </c>
      <c r="J4" s="68" t="s">
        <v>35</v>
      </c>
      <c r="K4" s="152"/>
      <c r="L4" s="153"/>
    </row>
    <row r="5" spans="1:12" ht="15">
      <c r="A5" s="53" t="s">
        <v>3</v>
      </c>
      <c r="B5" s="17">
        <v>24452.93</v>
      </c>
      <c r="C5" s="18">
        <v>21157.86</v>
      </c>
      <c r="D5" s="18">
        <f>B5/'kursy euro'!$C$4</f>
        <v>5721.188086380759</v>
      </c>
      <c r="E5" s="58">
        <f>C5/'kursy euro'!$C$3</f>
        <v>5342.354307645693</v>
      </c>
      <c r="F5" s="61">
        <f>(B5/C5)*100</f>
        <v>115.57373949917431</v>
      </c>
      <c r="G5" s="27">
        <v>43660.82</v>
      </c>
      <c r="H5" s="28">
        <v>41943.1</v>
      </c>
      <c r="I5" s="28">
        <f>G5/'kursy euro'!$D$4</f>
        <v>10334.90034559485</v>
      </c>
      <c r="J5" s="69">
        <f>H5/'kursy euro'!$D$3</f>
        <v>10572.202757542913</v>
      </c>
      <c r="K5" s="71">
        <f>(G5/H5)*100</f>
        <v>104.09535775848711</v>
      </c>
      <c r="L5" s="3"/>
    </row>
    <row r="6" spans="1:12" ht="15">
      <c r="A6" s="54" t="s">
        <v>29</v>
      </c>
      <c r="B6" s="13">
        <f>'wybrane dane - LUG SA'!B6+'wybrane dane - LLF'!B6</f>
        <v>760.9899999999999</v>
      </c>
      <c r="C6" s="11">
        <v>759.06</v>
      </c>
      <c r="D6" s="18">
        <f>B6/'kursy euro'!$C$4</f>
        <v>178.04684027046628</v>
      </c>
      <c r="E6" s="58">
        <f>C6/'kursy euro'!$C$3</f>
        <v>191.66245833754166</v>
      </c>
      <c r="F6" s="62">
        <f>(B6/C6)*100</f>
        <v>100.25426185018311</v>
      </c>
      <c r="G6" s="23">
        <f>'wybrane dane - LUG SA'!G6+'wybrane dane - LLF'!G6</f>
        <v>1623.8899999999999</v>
      </c>
      <c r="H6" s="24">
        <v>1599.53</v>
      </c>
      <c r="I6" s="28">
        <f>G6/'kursy euro'!$D$4</f>
        <v>384.38905458504945</v>
      </c>
      <c r="J6" s="69">
        <f>H6/'kursy euro'!$D$3</f>
        <v>403.1784841075795</v>
      </c>
      <c r="K6" s="72">
        <f>(G6/H6)*100</f>
        <v>101.52294736578868</v>
      </c>
      <c r="L6" s="3"/>
    </row>
    <row r="7" spans="1:12" ht="15">
      <c r="A7" s="54" t="s">
        <v>4</v>
      </c>
      <c r="B7" s="13">
        <v>843.9</v>
      </c>
      <c r="C7" s="11">
        <v>717.66</v>
      </c>
      <c r="D7" s="18">
        <f>B7/'kursy euro'!$C$4</f>
        <v>197.4450761563838</v>
      </c>
      <c r="E7" s="58">
        <f>C7/'kursy euro'!$C$3</f>
        <v>181.2089687910312</v>
      </c>
      <c r="F7" s="62">
        <f aca="true" t="shared" si="0" ref="F7:F12">(B7/C7)*100</f>
        <v>117.59050246634897</v>
      </c>
      <c r="G7" s="23">
        <v>1218.78</v>
      </c>
      <c r="H7" s="24">
        <v>1029.45</v>
      </c>
      <c r="I7" s="28">
        <f>G7/'kursy euro'!$D$4</f>
        <v>288.4959522795058</v>
      </c>
      <c r="J7" s="69">
        <f>H7/'kursy euro'!$D$3</f>
        <v>259.48377990068815</v>
      </c>
      <c r="K7" s="72">
        <f aca="true" t="shared" si="1" ref="K7:K12">(G7/H7)*100</f>
        <v>118.3913740346787</v>
      </c>
      <c r="L7" s="3"/>
    </row>
    <row r="8" spans="1:12" ht="15">
      <c r="A8" s="54" t="s">
        <v>5</v>
      </c>
      <c r="B8" s="13">
        <v>915.53</v>
      </c>
      <c r="C8" s="11">
        <v>813.57</v>
      </c>
      <c r="D8" s="18">
        <f>B8/'kursy euro'!$C$4</f>
        <v>214.20415994010435</v>
      </c>
      <c r="E8" s="58">
        <f>C8/'kursy euro'!$C$3</f>
        <v>205.42621957378043</v>
      </c>
      <c r="F8" s="62">
        <f t="shared" si="0"/>
        <v>112.53241884533598</v>
      </c>
      <c r="G8" s="23">
        <v>1417.86</v>
      </c>
      <c r="H8" s="24">
        <v>1271.38</v>
      </c>
      <c r="I8" s="28">
        <f>G8/'kursy euro'!$D$4</f>
        <v>335.6199403493822</v>
      </c>
      <c r="J8" s="69">
        <f>H8/'kursy euro'!$D$3</f>
        <v>320.46479973785705</v>
      </c>
      <c r="K8" s="72">
        <f t="shared" si="1"/>
        <v>111.52133901744558</v>
      </c>
      <c r="L8" s="3"/>
    </row>
    <row r="9" spans="1:12" ht="15">
      <c r="A9" s="54" t="s">
        <v>6</v>
      </c>
      <c r="B9" s="13">
        <v>840.99</v>
      </c>
      <c r="C9" s="11">
        <v>604.03</v>
      </c>
      <c r="D9" s="18">
        <f>B9/'kursy euro'!$C$4</f>
        <v>196.76423106618938</v>
      </c>
      <c r="E9" s="58">
        <f>C9/'kursy euro'!$C$3</f>
        <v>152.5174224825775</v>
      </c>
      <c r="F9" s="62">
        <f t="shared" si="0"/>
        <v>139.22983957750444</v>
      </c>
      <c r="G9" s="23">
        <v>1142.85</v>
      </c>
      <c r="H9" s="24">
        <v>804.35</v>
      </c>
      <c r="I9" s="28">
        <f>G9/'kursy euro'!$D$4</f>
        <v>270.52265303223976</v>
      </c>
      <c r="J9" s="69">
        <f>H9/'kursy euro'!$D$3</f>
        <v>202.74493988354803</v>
      </c>
      <c r="K9" s="72">
        <f t="shared" si="1"/>
        <v>142.083670044135</v>
      </c>
      <c r="L9" s="3"/>
    </row>
    <row r="10" spans="1:12" ht="15">
      <c r="A10" s="54" t="s">
        <v>32</v>
      </c>
      <c r="B10" s="13">
        <f>B8+B6</f>
        <v>1676.52</v>
      </c>
      <c r="C10" s="11">
        <f>C8+C6</f>
        <v>1572.63</v>
      </c>
      <c r="D10" s="18">
        <f>B10/'kursy euro'!$C$4</f>
        <v>392.2510002105707</v>
      </c>
      <c r="E10" s="58">
        <f>C10/'kursy euro'!$C$3</f>
        <v>397.0886779113221</v>
      </c>
      <c r="F10" s="62">
        <f t="shared" si="0"/>
        <v>106.60613113065374</v>
      </c>
      <c r="G10" s="23">
        <f>G6+G8</f>
        <v>3041.75</v>
      </c>
      <c r="H10" s="24">
        <f>H6+H8</f>
        <v>2870.91</v>
      </c>
      <c r="I10" s="28">
        <f>G10/'kursy euro'!$D$4</f>
        <v>720.0089949344317</v>
      </c>
      <c r="J10" s="69">
        <f>H10/'kursy euro'!$D$3</f>
        <v>723.6432838454365</v>
      </c>
      <c r="K10" s="72">
        <f t="shared" si="1"/>
        <v>105.95072642472248</v>
      </c>
      <c r="L10" s="3"/>
    </row>
    <row r="11" spans="1:12" ht="15">
      <c r="A11" s="54" t="s">
        <v>7</v>
      </c>
      <c r="B11" s="13">
        <v>840.99</v>
      </c>
      <c r="C11" s="11">
        <v>604.03</v>
      </c>
      <c r="D11" s="18">
        <f>B11/'kursy euro'!$C$4</f>
        <v>196.76423106618938</v>
      </c>
      <c r="E11" s="58">
        <f>C11/'kursy euro'!$C$3</f>
        <v>152.5174224825775</v>
      </c>
      <c r="F11" s="62">
        <f t="shared" si="0"/>
        <v>139.22983957750444</v>
      </c>
      <c r="G11" s="23">
        <v>1142.85</v>
      </c>
      <c r="H11" s="24">
        <v>804.35</v>
      </c>
      <c r="I11" s="28">
        <f>G11/'kursy euro'!$D$4</f>
        <v>270.52265303223976</v>
      </c>
      <c r="J11" s="69">
        <f>H11/'kursy euro'!$D$3</f>
        <v>202.74493988354803</v>
      </c>
      <c r="K11" s="72">
        <f t="shared" si="1"/>
        <v>142.083670044135</v>
      </c>
      <c r="L11" s="3"/>
    </row>
    <row r="12" spans="1:12" ht="15.75" thickBot="1">
      <c r="A12" s="55" t="s">
        <v>8</v>
      </c>
      <c r="B12" s="19">
        <v>840.99</v>
      </c>
      <c r="C12" s="20">
        <f>C11</f>
        <v>604.03</v>
      </c>
      <c r="D12" s="18">
        <f>B12/'kursy euro'!$C$4</f>
        <v>196.76423106618938</v>
      </c>
      <c r="E12" s="58">
        <f>C12/'kursy euro'!$C$3</f>
        <v>152.5174224825775</v>
      </c>
      <c r="F12" s="63">
        <f t="shared" si="0"/>
        <v>139.22983957750444</v>
      </c>
      <c r="G12" s="29">
        <f>G11</f>
        <v>1142.85</v>
      </c>
      <c r="H12" s="30">
        <v>804.35</v>
      </c>
      <c r="I12" s="28">
        <f>G12/'kursy euro'!$D$4</f>
        <v>270.52265303223976</v>
      </c>
      <c r="J12" s="69">
        <f>H12/'kursy euro'!$D$3</f>
        <v>202.74493988354803</v>
      </c>
      <c r="K12" s="73">
        <f t="shared" si="1"/>
        <v>142.083670044135</v>
      </c>
      <c r="L12" s="3"/>
    </row>
    <row r="13" spans="1:12" ht="15" customHeight="1">
      <c r="A13" s="148"/>
      <c r="B13" s="31" t="s">
        <v>37</v>
      </c>
      <c r="C13" s="32" t="s">
        <v>37</v>
      </c>
      <c r="D13" s="32" t="s">
        <v>37</v>
      </c>
      <c r="E13" s="56" t="s">
        <v>37</v>
      </c>
      <c r="F13" s="149" t="s">
        <v>2</v>
      </c>
      <c r="G13" s="35" t="s">
        <v>38</v>
      </c>
      <c r="H13" s="36" t="s">
        <v>38</v>
      </c>
      <c r="I13" s="36" t="s">
        <v>38</v>
      </c>
      <c r="J13" s="67" t="s">
        <v>38</v>
      </c>
      <c r="K13" s="151" t="s">
        <v>33</v>
      </c>
      <c r="L13" s="3"/>
    </row>
    <row r="14" spans="1:12" ht="15.75" thickBot="1">
      <c r="A14" s="148"/>
      <c r="B14" s="33" t="s">
        <v>41</v>
      </c>
      <c r="C14" s="34" t="s">
        <v>34</v>
      </c>
      <c r="D14" s="34" t="s">
        <v>42</v>
      </c>
      <c r="E14" s="57" t="s">
        <v>35</v>
      </c>
      <c r="F14" s="150"/>
      <c r="G14" s="37" t="s">
        <v>41</v>
      </c>
      <c r="H14" s="38" t="s">
        <v>34</v>
      </c>
      <c r="I14" s="38" t="s">
        <v>42</v>
      </c>
      <c r="J14" s="68" t="s">
        <v>35</v>
      </c>
      <c r="K14" s="152"/>
      <c r="L14" s="3"/>
    </row>
    <row r="15" spans="1:12" ht="15">
      <c r="A15" s="53" t="s">
        <v>9</v>
      </c>
      <c r="B15" s="21">
        <v>73308.2</v>
      </c>
      <c r="C15" s="22">
        <v>70737.22</v>
      </c>
      <c r="D15" s="22">
        <f>B15/'kursy euro'!$B$4</f>
        <v>17203.24783516767</v>
      </c>
      <c r="E15" s="59">
        <f>C15/'kursy euro'!$B$3</f>
        <v>17743.746550945667</v>
      </c>
      <c r="F15" s="64">
        <f>(B15/C15)*100</f>
        <v>103.6345505237554</v>
      </c>
      <c r="G15" s="27">
        <f aca="true" t="shared" si="2" ref="G15:G27">B15</f>
        <v>73308.2</v>
      </c>
      <c r="H15" s="28">
        <f aca="true" t="shared" si="3" ref="H15:H27">C15</f>
        <v>70737.22</v>
      </c>
      <c r="I15" s="28">
        <f>G15/'kursy euro'!$B$4</f>
        <v>17203.24783516767</v>
      </c>
      <c r="J15" s="69">
        <f>H15/'kursy euro'!$B$3</f>
        <v>17743.746550945667</v>
      </c>
      <c r="K15" s="71">
        <f>(G15/H15)*100</f>
        <v>103.6345505237554</v>
      </c>
      <c r="L15" s="3"/>
    </row>
    <row r="16" spans="1:12" ht="15">
      <c r="A16" s="54" t="s">
        <v>10</v>
      </c>
      <c r="B16" s="14">
        <v>31218.23</v>
      </c>
      <c r="C16" s="12">
        <v>32072.27</v>
      </c>
      <c r="D16" s="22">
        <f>B16/'kursy euro'!$B$4</f>
        <v>7325.9873747447955</v>
      </c>
      <c r="E16" s="59">
        <f>C16/'kursy euro'!$B$3</f>
        <v>8045.0183113429985</v>
      </c>
      <c r="F16" s="65">
        <f aca="true" t="shared" si="4" ref="F16:F27">(B16/C16)*100</f>
        <v>97.33713890535344</v>
      </c>
      <c r="G16" s="23">
        <f t="shared" si="2"/>
        <v>31218.23</v>
      </c>
      <c r="H16" s="24">
        <f t="shared" si="3"/>
        <v>32072.27</v>
      </c>
      <c r="I16" s="28">
        <f>G16/'kursy euro'!$B$4</f>
        <v>7325.9873747447955</v>
      </c>
      <c r="J16" s="69">
        <f>H16/'kursy euro'!$B$3</f>
        <v>8045.0183113429985</v>
      </c>
      <c r="K16" s="72">
        <f aca="true" t="shared" si="5" ref="K16:K27">(G16/H16)*100</f>
        <v>97.33713890535344</v>
      </c>
      <c r="L16" s="3"/>
    </row>
    <row r="17" spans="1:12" ht="15">
      <c r="A17" s="54" t="s">
        <v>11</v>
      </c>
      <c r="B17" s="14">
        <v>42089.98</v>
      </c>
      <c r="C17" s="12">
        <v>38664.95</v>
      </c>
      <c r="D17" s="22">
        <f>B17/'kursy euro'!$B$4</f>
        <v>9877.262807124587</v>
      </c>
      <c r="E17" s="59">
        <f>C17/'kursy euro'!$B$3</f>
        <v>9698.728239602668</v>
      </c>
      <c r="F17" s="65">
        <f t="shared" si="4"/>
        <v>108.85822948173993</v>
      </c>
      <c r="G17" s="23">
        <f t="shared" si="2"/>
        <v>42089.98</v>
      </c>
      <c r="H17" s="24">
        <f t="shared" si="3"/>
        <v>38664.95</v>
      </c>
      <c r="I17" s="28">
        <f>G17/'kursy euro'!$B$4</f>
        <v>9877.262807124587</v>
      </c>
      <c r="J17" s="69">
        <f>H17/'kursy euro'!$B$3</f>
        <v>9698.728239602668</v>
      </c>
      <c r="K17" s="72">
        <f t="shared" si="5"/>
        <v>108.85822948173993</v>
      </c>
      <c r="L17" s="3"/>
    </row>
    <row r="18" spans="1:12" ht="15">
      <c r="A18" s="54" t="s">
        <v>12</v>
      </c>
      <c r="B18" s="14">
        <v>20996.33</v>
      </c>
      <c r="C18" s="12">
        <v>17374.3</v>
      </c>
      <c r="D18" s="22">
        <f>B18/'kursy euro'!$B$4</f>
        <v>4927.212353037806</v>
      </c>
      <c r="E18" s="59">
        <f>C18/'kursy euro'!$B$3</f>
        <v>4358.1748858676565</v>
      </c>
      <c r="F18" s="65">
        <f t="shared" si="4"/>
        <v>120.84705570871921</v>
      </c>
      <c r="G18" s="23">
        <f t="shared" si="2"/>
        <v>20996.33</v>
      </c>
      <c r="H18" s="24">
        <f t="shared" si="3"/>
        <v>17374.3</v>
      </c>
      <c r="I18" s="28">
        <f>G18/'kursy euro'!$B$4</f>
        <v>4927.212353037806</v>
      </c>
      <c r="J18" s="69">
        <f>H18/'kursy euro'!$B$3</f>
        <v>4358.1748858676565</v>
      </c>
      <c r="K18" s="72">
        <f t="shared" si="5"/>
        <v>120.84705570871921</v>
      </c>
      <c r="L18" s="3"/>
    </row>
    <row r="19" spans="1:12" ht="15">
      <c r="A19" s="54" t="s">
        <v>28</v>
      </c>
      <c r="B19" s="14">
        <v>195.9</v>
      </c>
      <c r="C19" s="12">
        <v>909.22</v>
      </c>
      <c r="D19" s="22">
        <f>B19/'kursy euro'!$B$4</f>
        <v>45.97188651350527</v>
      </c>
      <c r="E19" s="59">
        <f>C19/'kursy euro'!$B$3</f>
        <v>228.06903125470325</v>
      </c>
      <c r="F19" s="65">
        <f t="shared" si="4"/>
        <v>21.545940476452344</v>
      </c>
      <c r="G19" s="23">
        <f t="shared" si="2"/>
        <v>195.9</v>
      </c>
      <c r="H19" s="24">
        <f t="shared" si="3"/>
        <v>909.22</v>
      </c>
      <c r="I19" s="28">
        <f>G19/'kursy euro'!$B$4</f>
        <v>45.97188651350527</v>
      </c>
      <c r="J19" s="69">
        <f>H19/'kursy euro'!$B$3</f>
        <v>228.06903125470325</v>
      </c>
      <c r="K19" s="72">
        <f t="shared" si="5"/>
        <v>21.545940476452344</v>
      </c>
      <c r="L19" s="3"/>
    </row>
    <row r="20" spans="1:12" ht="15">
      <c r="A20" s="54" t="s">
        <v>30</v>
      </c>
      <c r="B20" s="14">
        <f>B21+B22</f>
        <v>19426.39</v>
      </c>
      <c r="C20" s="12">
        <f>C21+C22</f>
        <v>19634.640000000003</v>
      </c>
      <c r="D20" s="22">
        <f>B20/'kursy euro'!$B$4</f>
        <v>4558.794264661018</v>
      </c>
      <c r="E20" s="59">
        <f>C20/'kursy euro'!$B$3</f>
        <v>4925.159283600061</v>
      </c>
      <c r="F20" s="65">
        <f t="shared" si="4"/>
        <v>98.93937449324254</v>
      </c>
      <c r="G20" s="23">
        <f t="shared" si="2"/>
        <v>19426.39</v>
      </c>
      <c r="H20" s="24">
        <f t="shared" si="3"/>
        <v>19634.640000000003</v>
      </c>
      <c r="I20" s="28">
        <f>G20/'kursy euro'!$B$4</f>
        <v>4558.794264661018</v>
      </c>
      <c r="J20" s="69">
        <f>H20/'kursy euro'!$B$3</f>
        <v>4925.159283600061</v>
      </c>
      <c r="K20" s="72">
        <f t="shared" si="5"/>
        <v>98.93937449324254</v>
      </c>
      <c r="L20" s="3"/>
    </row>
    <row r="21" spans="1:12" ht="15">
      <c r="A21" s="54" t="s">
        <v>27</v>
      </c>
      <c r="B21" s="14">
        <v>19426.39</v>
      </c>
      <c r="C21" s="12">
        <v>19148.4</v>
      </c>
      <c r="D21" s="22">
        <f>B21/'kursy euro'!$B$4</f>
        <v>4558.794264661018</v>
      </c>
      <c r="E21" s="59">
        <f>C21/'kursy euro'!$B$3</f>
        <v>4803.1906888075055</v>
      </c>
      <c r="F21" s="65">
        <f t="shared" si="4"/>
        <v>101.45176620500929</v>
      </c>
      <c r="G21" s="23">
        <f t="shared" si="2"/>
        <v>19426.39</v>
      </c>
      <c r="H21" s="24">
        <f t="shared" si="3"/>
        <v>19148.4</v>
      </c>
      <c r="I21" s="28">
        <f>G21/'kursy euro'!$B$4</f>
        <v>4558.794264661018</v>
      </c>
      <c r="J21" s="69">
        <f>H21/'kursy euro'!$B$3</f>
        <v>4803.1906888075055</v>
      </c>
      <c r="K21" s="72">
        <f t="shared" si="5"/>
        <v>101.45176620500929</v>
      </c>
      <c r="L21" s="3"/>
    </row>
    <row r="22" spans="1:12" ht="15">
      <c r="A22" s="54" t="s">
        <v>31</v>
      </c>
      <c r="B22" s="14">
        <v>0</v>
      </c>
      <c r="C22" s="12">
        <v>486.24</v>
      </c>
      <c r="D22" s="22">
        <f>B22/'kursy euro'!$B$4</f>
        <v>0</v>
      </c>
      <c r="E22" s="59">
        <f>C22/'kursy euro'!$B$3</f>
        <v>121.96859479255505</v>
      </c>
      <c r="F22" s="65">
        <f t="shared" si="4"/>
        <v>0</v>
      </c>
      <c r="G22" s="23">
        <f t="shared" si="2"/>
        <v>0</v>
      </c>
      <c r="H22" s="24">
        <f t="shared" si="3"/>
        <v>486.24</v>
      </c>
      <c r="I22" s="28">
        <f>G22/'kursy euro'!$B$4</f>
        <v>0</v>
      </c>
      <c r="J22" s="69">
        <f>H22/'kursy euro'!$B$3</f>
        <v>121.96859479255505</v>
      </c>
      <c r="K22" s="72">
        <f t="shared" si="5"/>
        <v>0</v>
      </c>
      <c r="L22" s="3"/>
    </row>
    <row r="23" spans="1:12" ht="15">
      <c r="A23" s="54" t="s">
        <v>13</v>
      </c>
      <c r="B23" s="14">
        <v>36878.89</v>
      </c>
      <c r="C23" s="12">
        <v>36521.41</v>
      </c>
      <c r="D23" s="22">
        <f>B23/'kursy euro'!$B$4</f>
        <v>8654.375425339684</v>
      </c>
      <c r="E23" s="59">
        <f>C23/'kursy euro'!$B$3</f>
        <v>9161.04199066874</v>
      </c>
      <c r="F23" s="65">
        <f t="shared" si="4"/>
        <v>100.97882310677488</v>
      </c>
      <c r="G23" s="23">
        <f t="shared" si="2"/>
        <v>36878.89</v>
      </c>
      <c r="H23" s="24">
        <f t="shared" si="3"/>
        <v>36521.41</v>
      </c>
      <c r="I23" s="28">
        <f>G23/'kursy euro'!$B$4</f>
        <v>8654.375425339684</v>
      </c>
      <c r="J23" s="69">
        <f>H23/'kursy euro'!$B$3</f>
        <v>9161.04199066874</v>
      </c>
      <c r="K23" s="72">
        <f t="shared" si="5"/>
        <v>100.97882310677488</v>
      </c>
      <c r="L23" s="3"/>
    </row>
    <row r="24" spans="1:12" ht="15">
      <c r="A24" s="54" t="s">
        <v>14</v>
      </c>
      <c r="B24" s="14">
        <v>4193.43</v>
      </c>
      <c r="C24" s="12">
        <v>4879.61</v>
      </c>
      <c r="D24" s="22">
        <f>B24/'kursy euro'!$B$4</f>
        <v>984.0729354891699</v>
      </c>
      <c r="E24" s="59">
        <f>C24/'kursy euro'!$B$3</f>
        <v>1224.0029097476545</v>
      </c>
      <c r="F24" s="65">
        <f t="shared" si="4"/>
        <v>85.93781060371629</v>
      </c>
      <c r="G24" s="23">
        <f t="shared" si="2"/>
        <v>4193.43</v>
      </c>
      <c r="H24" s="24">
        <f t="shared" si="3"/>
        <v>4879.61</v>
      </c>
      <c r="I24" s="28">
        <f>G24/'kursy euro'!$B$4</f>
        <v>984.0729354891699</v>
      </c>
      <c r="J24" s="69">
        <f>H24/'kursy euro'!$B$3</f>
        <v>1224.0029097476545</v>
      </c>
      <c r="K24" s="72">
        <f t="shared" si="5"/>
        <v>85.93781060371629</v>
      </c>
      <c r="L24" s="3"/>
    </row>
    <row r="25" spans="1:12" ht="15">
      <c r="A25" s="54" t="s">
        <v>15</v>
      </c>
      <c r="B25" s="14">
        <v>30969.53</v>
      </c>
      <c r="C25" s="12">
        <v>29923.51</v>
      </c>
      <c r="D25" s="22">
        <f>B25/'kursy euro'!$B$4</f>
        <v>7267.6249031985535</v>
      </c>
      <c r="E25" s="59">
        <f>C25/'kursy euro'!$B$3</f>
        <v>7506.02267596448</v>
      </c>
      <c r="F25" s="65">
        <f t="shared" si="4"/>
        <v>103.4956460655852</v>
      </c>
      <c r="G25" s="23">
        <f t="shared" si="2"/>
        <v>30969.53</v>
      </c>
      <c r="H25" s="24">
        <f t="shared" si="3"/>
        <v>29923.51</v>
      </c>
      <c r="I25" s="28">
        <f>G25/'kursy euro'!$B$4</f>
        <v>7267.6249031985535</v>
      </c>
      <c r="J25" s="69">
        <f>H25/'kursy euro'!$B$3</f>
        <v>7506.02267596448</v>
      </c>
      <c r="K25" s="72">
        <f t="shared" si="5"/>
        <v>103.4956460655852</v>
      </c>
      <c r="L25" s="3"/>
    </row>
    <row r="26" spans="1:12" ht="15">
      <c r="A26" s="54" t="s">
        <v>16</v>
      </c>
      <c r="B26" s="14">
        <v>36429.32</v>
      </c>
      <c r="C26" s="12">
        <v>34215.81</v>
      </c>
      <c r="D26" s="22">
        <f>B26/'kursy euro'!$B$4</f>
        <v>8548.874756529696</v>
      </c>
      <c r="E26" s="59">
        <f>C26/'kursy euro'!$B$3</f>
        <v>8582.704560276927</v>
      </c>
      <c r="F26" s="65">
        <f t="shared" si="4"/>
        <v>106.46926084754386</v>
      </c>
      <c r="G26" s="23">
        <f t="shared" si="2"/>
        <v>36429.32</v>
      </c>
      <c r="H26" s="24">
        <f t="shared" si="3"/>
        <v>34215.81</v>
      </c>
      <c r="I26" s="28">
        <f>G26/'kursy euro'!$B$4</f>
        <v>8548.874756529696</v>
      </c>
      <c r="J26" s="69">
        <f>H26/'kursy euro'!$B$3</f>
        <v>8582.704560276927</v>
      </c>
      <c r="K26" s="72">
        <f t="shared" si="5"/>
        <v>106.46926084754386</v>
      </c>
      <c r="L26" s="3"/>
    </row>
    <row r="27" spans="1:12" ht="15.75" thickBot="1">
      <c r="A27" s="55" t="s">
        <v>17</v>
      </c>
      <c r="B27" s="15">
        <v>1799.64</v>
      </c>
      <c r="C27" s="16">
        <v>1799.64</v>
      </c>
      <c r="D27" s="16">
        <f>B27/'kursy euro'!$B$4</f>
        <v>422.3218266726116</v>
      </c>
      <c r="E27" s="60">
        <f>C27/'kursy euro'!$B$3</f>
        <v>451.42226458636435</v>
      </c>
      <c r="F27" s="66">
        <f t="shared" si="4"/>
        <v>100</v>
      </c>
      <c r="G27" s="25">
        <f t="shared" si="2"/>
        <v>1799.64</v>
      </c>
      <c r="H27" s="26">
        <f t="shared" si="3"/>
        <v>1799.64</v>
      </c>
      <c r="I27" s="26">
        <f>G27/'kursy euro'!$B$4</f>
        <v>422.3218266726116</v>
      </c>
      <c r="J27" s="70">
        <f>H27/'kursy euro'!$B$3</f>
        <v>451.42226458636435</v>
      </c>
      <c r="K27" s="74">
        <f t="shared" si="5"/>
        <v>100</v>
      </c>
      <c r="L27" s="3"/>
    </row>
  </sheetData>
  <sheetProtection/>
  <mergeCells count="7">
    <mergeCell ref="A3:A4"/>
    <mergeCell ref="F3:F4"/>
    <mergeCell ref="K3:K4"/>
    <mergeCell ref="L3:L4"/>
    <mergeCell ref="A13:A14"/>
    <mergeCell ref="F13:F14"/>
    <mergeCell ref="K13:K1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  <colBreaks count="1" manualBreakCount="1">
    <brk id="11" max="65535" man="1"/>
  </colBreaks>
  <ignoredErrors>
    <ignoredError sqref="D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L15" sqref="L15"/>
    </sheetView>
  </sheetViews>
  <sheetFormatPr defaultColWidth="8.796875" defaultRowHeight="14.25"/>
  <cols>
    <col min="1" max="1" width="35.8984375" style="0" customWidth="1"/>
    <col min="2" max="11" width="8.8984375" style="0" customWidth="1"/>
  </cols>
  <sheetData>
    <row r="1" spans="1:6" ht="15.75">
      <c r="A1" s="1" t="s">
        <v>43</v>
      </c>
      <c r="B1" s="1"/>
      <c r="C1" s="1"/>
      <c r="D1" s="1"/>
      <c r="E1" s="1"/>
      <c r="F1" s="1"/>
    </row>
    <row r="2" ht="15" thickBot="1"/>
    <row r="3" spans="1:11" ht="14.25" customHeight="1">
      <c r="A3" s="154"/>
      <c r="B3" s="31" t="s">
        <v>37</v>
      </c>
      <c r="C3" s="32" t="s">
        <v>37</v>
      </c>
      <c r="D3" s="32" t="s">
        <v>37</v>
      </c>
      <c r="E3" s="56" t="s">
        <v>37</v>
      </c>
      <c r="F3" s="149" t="s">
        <v>2</v>
      </c>
      <c r="G3" s="35" t="s">
        <v>38</v>
      </c>
      <c r="H3" s="36" t="s">
        <v>38</v>
      </c>
      <c r="I3" s="36" t="s">
        <v>38</v>
      </c>
      <c r="J3" s="67" t="s">
        <v>38</v>
      </c>
      <c r="K3" s="151" t="s">
        <v>33</v>
      </c>
    </row>
    <row r="4" spans="1:11" ht="15" customHeight="1" thickBot="1">
      <c r="A4" s="154"/>
      <c r="B4" s="33" t="s">
        <v>41</v>
      </c>
      <c r="C4" s="34" t="s">
        <v>34</v>
      </c>
      <c r="D4" s="34" t="s">
        <v>42</v>
      </c>
      <c r="E4" s="57" t="s">
        <v>35</v>
      </c>
      <c r="F4" s="150"/>
      <c r="G4" s="37" t="s">
        <v>41</v>
      </c>
      <c r="H4" s="38" t="s">
        <v>34</v>
      </c>
      <c r="I4" s="38" t="s">
        <v>42</v>
      </c>
      <c r="J4" s="68" t="s">
        <v>35</v>
      </c>
      <c r="K4" s="152"/>
    </row>
    <row r="5" spans="1:11" ht="14.25">
      <c r="A5" s="53" t="s">
        <v>3</v>
      </c>
      <c r="B5" s="17">
        <v>24477.53</v>
      </c>
      <c r="C5" s="18">
        <v>21123.49</v>
      </c>
      <c r="D5" s="18">
        <f>B5/'kursy euro'!$C$4</f>
        <v>5726.943684050443</v>
      </c>
      <c r="E5" s="58">
        <f>C5/'kursy euro'!$C$3</f>
        <v>5333.675891324109</v>
      </c>
      <c r="F5" s="61">
        <f>(B5/C5)*100</f>
        <v>115.87824739188457</v>
      </c>
      <c r="G5" s="78">
        <v>43716.89</v>
      </c>
      <c r="H5" s="79">
        <v>41991.39</v>
      </c>
      <c r="I5" s="79">
        <f>G5/'kursy euro'!$D$4</f>
        <v>10348.172608057568</v>
      </c>
      <c r="J5" s="80">
        <f>H5/'kursy euro'!$D$3</f>
        <v>10584.374763693193</v>
      </c>
      <c r="K5" s="81">
        <f>(G5/H5)*100</f>
        <v>104.10917571435479</v>
      </c>
    </row>
    <row r="6" spans="1:11" ht="14.25">
      <c r="A6" s="54" t="s">
        <v>29</v>
      </c>
      <c r="B6" s="13">
        <f>G6-853.73</f>
        <v>751.8199999999999</v>
      </c>
      <c r="C6" s="11">
        <v>749.89</v>
      </c>
      <c r="D6" s="18">
        <f>B6/'kursy euro'!$C$4</f>
        <v>175.90135935050654</v>
      </c>
      <c r="E6" s="58">
        <f>C6/'kursy euro'!$C$3</f>
        <v>189.34703565296434</v>
      </c>
      <c r="F6" s="62">
        <f>(B6/C6)*100</f>
        <v>100.25737108109189</v>
      </c>
      <c r="G6" s="82">
        <v>1605.55</v>
      </c>
      <c r="H6" s="83">
        <v>1576.04</v>
      </c>
      <c r="I6" s="79">
        <f>G6/'kursy euro'!$D$4</f>
        <v>380.0478151777683</v>
      </c>
      <c r="J6" s="80">
        <f>H6/'kursy euro'!$D$3</f>
        <v>397.2575807224057</v>
      </c>
      <c r="K6" s="84">
        <f>(G6/H6)*100</f>
        <v>101.87241440572575</v>
      </c>
    </row>
    <row r="7" spans="1:11" ht="14.25">
      <c r="A7" s="54" t="s">
        <v>4</v>
      </c>
      <c r="B7" s="13">
        <v>1021.34</v>
      </c>
      <c r="C7" s="11">
        <v>923.31</v>
      </c>
      <c r="D7" s="18">
        <f>B7/'kursy euro'!$C$4</f>
        <v>238.9602489412976</v>
      </c>
      <c r="E7" s="58">
        <f>C7/'kursy euro'!$C$3</f>
        <v>233.13554186445813</v>
      </c>
      <c r="F7" s="62">
        <f aca="true" t="shared" si="0" ref="F7:F12">(B7/C7)*100</f>
        <v>110.61723581462348</v>
      </c>
      <c r="G7" s="82">
        <v>1508.48</v>
      </c>
      <c r="H7" s="83">
        <v>1387.59</v>
      </c>
      <c r="I7" s="79">
        <f>G7/'kursy euro'!$D$4</f>
        <v>357.07049188088814</v>
      </c>
      <c r="J7" s="80">
        <f>H7/'kursy euro'!$D$3</f>
        <v>349.7567615254707</v>
      </c>
      <c r="K7" s="84">
        <f aca="true" t="shared" si="1" ref="K7:K12">(G7/H7)*100</f>
        <v>108.71222767532196</v>
      </c>
    </row>
    <row r="8" spans="1:11" ht="14.25">
      <c r="A8" s="54" t="s">
        <v>5</v>
      </c>
      <c r="B8" s="13">
        <v>1092.92</v>
      </c>
      <c r="C8" s="11">
        <v>1024.12</v>
      </c>
      <c r="D8" s="18">
        <f>B8/'kursy euro'!$C$4</f>
        <v>255.70763435577084</v>
      </c>
      <c r="E8" s="58">
        <f>C8/'kursy euro'!$C$3</f>
        <v>258.5900414099586</v>
      </c>
      <c r="F8" s="62">
        <f t="shared" si="0"/>
        <v>106.71796273874156</v>
      </c>
      <c r="G8" s="82">
        <v>1705.7</v>
      </c>
      <c r="H8" s="83">
        <v>1626.28</v>
      </c>
      <c r="I8" s="79">
        <f>G8/'kursy euro'!$D$4</f>
        <v>403.75420158121483</v>
      </c>
      <c r="J8" s="80">
        <f>H8/'kursy euro'!$D$3</f>
        <v>409.9211050336501</v>
      </c>
      <c r="K8" s="84">
        <f t="shared" si="1"/>
        <v>104.88353789015423</v>
      </c>
    </row>
    <row r="9" spans="1:11" ht="14.25">
      <c r="A9" s="54" t="s">
        <v>6</v>
      </c>
      <c r="B9" s="13">
        <v>1019.39</v>
      </c>
      <c r="C9" s="11">
        <v>814.48</v>
      </c>
      <c r="D9" s="18">
        <f>B9/'kursy euro'!$C$4</f>
        <v>238.50401254065184</v>
      </c>
      <c r="E9" s="58">
        <f>C9/'kursy euro'!$C$3</f>
        <v>205.65599434400568</v>
      </c>
      <c r="F9" s="62">
        <f t="shared" si="0"/>
        <v>125.15838326294077</v>
      </c>
      <c r="G9" s="82">
        <v>1431.16</v>
      </c>
      <c r="H9" s="83">
        <v>1157.75</v>
      </c>
      <c r="I9" s="79">
        <f>G9/'kursy euro'!$D$4</f>
        <v>338.768167400464</v>
      </c>
      <c r="J9" s="80">
        <f>H9/'kursy euro'!$D$3</f>
        <v>291.82315428629045</v>
      </c>
      <c r="K9" s="84">
        <f t="shared" si="1"/>
        <v>123.61563377240337</v>
      </c>
    </row>
    <row r="10" spans="1:11" ht="14.25">
      <c r="A10" s="54" t="s">
        <v>32</v>
      </c>
      <c r="B10" s="13">
        <f>B6+B8</f>
        <v>1844.74</v>
      </c>
      <c r="C10" s="11">
        <f>C6+C8</f>
        <v>1774.0099999999998</v>
      </c>
      <c r="D10" s="18">
        <f>B10/'kursy euro'!$C$4</f>
        <v>431.6089937062774</v>
      </c>
      <c r="E10" s="58">
        <f>C10/'kursy euro'!$C$3</f>
        <v>447.93707706292287</v>
      </c>
      <c r="F10" s="62">
        <f t="shared" si="0"/>
        <v>103.9870124745633</v>
      </c>
      <c r="G10" s="82">
        <f>G6+G8</f>
        <v>3311.25</v>
      </c>
      <c r="H10" s="83">
        <f>H6+H8</f>
        <v>3202.3199999999997</v>
      </c>
      <c r="I10" s="79">
        <f>G10/'kursy euro'!$D$4</f>
        <v>783.8020167589832</v>
      </c>
      <c r="J10" s="80">
        <f>H10/'kursy euro'!$D$3</f>
        <v>807.1786857560558</v>
      </c>
      <c r="K10" s="84">
        <f t="shared" si="1"/>
        <v>103.40159634265159</v>
      </c>
    </row>
    <row r="11" spans="1:11" ht="14.25">
      <c r="A11" s="54" t="s">
        <v>7</v>
      </c>
      <c r="B11" s="13">
        <v>1019.39</v>
      </c>
      <c r="C11" s="11">
        <v>814.48</v>
      </c>
      <c r="D11" s="18">
        <f>B11/'kursy euro'!$C$4</f>
        <v>238.50401254065184</v>
      </c>
      <c r="E11" s="58">
        <f>C11/'kursy euro'!$C$3</f>
        <v>205.65599434400568</v>
      </c>
      <c r="F11" s="62">
        <f t="shared" si="0"/>
        <v>125.15838326294077</v>
      </c>
      <c r="G11" s="82">
        <v>1431.16</v>
      </c>
      <c r="H11" s="83">
        <v>1157.75</v>
      </c>
      <c r="I11" s="79">
        <f>G11/'kursy euro'!$D$4</f>
        <v>338.768167400464</v>
      </c>
      <c r="J11" s="80">
        <f>H11/'kursy euro'!$D$3</f>
        <v>291.82315428629045</v>
      </c>
      <c r="K11" s="84">
        <f t="shared" si="1"/>
        <v>123.61563377240337</v>
      </c>
    </row>
    <row r="12" spans="1:11" ht="15" customHeight="1" thickBot="1">
      <c r="A12" s="55" t="s">
        <v>8</v>
      </c>
      <c r="B12" s="19">
        <f>B11</f>
        <v>1019.39</v>
      </c>
      <c r="C12" s="20">
        <f>C11</f>
        <v>814.48</v>
      </c>
      <c r="D12" s="18">
        <f>B12/'kursy euro'!$C$4</f>
        <v>238.50401254065184</v>
      </c>
      <c r="E12" s="58">
        <f>C12/'kursy euro'!$C$3</f>
        <v>205.65599434400568</v>
      </c>
      <c r="F12" s="63">
        <f t="shared" si="0"/>
        <v>125.15838326294077</v>
      </c>
      <c r="G12" s="85">
        <f>G11</f>
        <v>1431.16</v>
      </c>
      <c r="H12" s="86">
        <v>1157.75</v>
      </c>
      <c r="I12" s="79">
        <f>G12/'kursy euro'!$D$4</f>
        <v>338.768167400464</v>
      </c>
      <c r="J12" s="80">
        <f>H12/'kursy euro'!$D$3</f>
        <v>291.82315428629045</v>
      </c>
      <c r="K12" s="87">
        <f t="shared" si="1"/>
        <v>123.61563377240337</v>
      </c>
    </row>
    <row r="13" spans="1:11" ht="15" customHeight="1">
      <c r="A13" s="155"/>
      <c r="B13" s="31" t="s">
        <v>37</v>
      </c>
      <c r="C13" s="32" t="s">
        <v>37</v>
      </c>
      <c r="D13" s="32" t="s">
        <v>37</v>
      </c>
      <c r="E13" s="56" t="s">
        <v>37</v>
      </c>
      <c r="F13" s="149" t="s">
        <v>2</v>
      </c>
      <c r="G13" s="35" t="s">
        <v>38</v>
      </c>
      <c r="H13" s="36" t="s">
        <v>38</v>
      </c>
      <c r="I13" s="36" t="s">
        <v>38</v>
      </c>
      <c r="J13" s="67" t="s">
        <v>38</v>
      </c>
      <c r="K13" s="151" t="s">
        <v>33</v>
      </c>
    </row>
    <row r="14" spans="1:11" ht="15" thickBot="1">
      <c r="A14" s="155"/>
      <c r="B14" s="33" t="s">
        <v>41</v>
      </c>
      <c r="C14" s="34" t="s">
        <v>34</v>
      </c>
      <c r="D14" s="34" t="s">
        <v>42</v>
      </c>
      <c r="E14" s="57" t="s">
        <v>35</v>
      </c>
      <c r="F14" s="150"/>
      <c r="G14" s="37" t="s">
        <v>41</v>
      </c>
      <c r="H14" s="38" t="s">
        <v>34</v>
      </c>
      <c r="I14" s="38" t="s">
        <v>42</v>
      </c>
      <c r="J14" s="68" t="s">
        <v>35</v>
      </c>
      <c r="K14" s="152"/>
    </row>
    <row r="15" spans="1:11" ht="14.25">
      <c r="A15" s="53" t="s">
        <v>9</v>
      </c>
      <c r="B15" s="17">
        <v>70721.42</v>
      </c>
      <c r="C15" s="18">
        <v>68503.44</v>
      </c>
      <c r="D15" s="18">
        <f>B15/'kursy euro'!$B$4</f>
        <v>16596.207730035432</v>
      </c>
      <c r="E15" s="58">
        <f>C15/'kursy euro'!$B$3</f>
        <v>17183.424471981136</v>
      </c>
      <c r="F15" s="88">
        <f>(B15/C15)*100</f>
        <v>103.23776441007925</v>
      </c>
      <c r="G15" s="78">
        <f aca="true" t="shared" si="2" ref="G15:G27">B15</f>
        <v>70721.42</v>
      </c>
      <c r="H15" s="79">
        <f aca="true" t="shared" si="3" ref="H15:H27">C15</f>
        <v>68503.44</v>
      </c>
      <c r="I15" s="79">
        <f>G15/'kursy euro'!$B$4</f>
        <v>16596.207730035432</v>
      </c>
      <c r="J15" s="80">
        <f>H15/'kursy euro'!$B$3</f>
        <v>17183.424471981136</v>
      </c>
      <c r="K15" s="81">
        <f>(G15/H15)*100</f>
        <v>103.23776441007925</v>
      </c>
    </row>
    <row r="16" spans="1:11" ht="14.25">
      <c r="A16" s="54" t="s">
        <v>10</v>
      </c>
      <c r="B16" s="13">
        <v>29933.62</v>
      </c>
      <c r="C16" s="11">
        <v>30340.46</v>
      </c>
      <c r="D16" s="18">
        <f>B16/'kursy euro'!$B$4</f>
        <v>7024.527726280712</v>
      </c>
      <c r="E16" s="58">
        <f>C16/'kursy euro'!$B$3</f>
        <v>7610.610545326845</v>
      </c>
      <c r="F16" s="89">
        <f aca="true" t="shared" si="4" ref="F16:F27">(B16/C16)*100</f>
        <v>98.65908427228855</v>
      </c>
      <c r="G16" s="82">
        <f t="shared" si="2"/>
        <v>29933.62</v>
      </c>
      <c r="H16" s="83">
        <f t="shared" si="3"/>
        <v>30340.46</v>
      </c>
      <c r="I16" s="79">
        <f>G16/'kursy euro'!$B$4</f>
        <v>7024.527726280712</v>
      </c>
      <c r="J16" s="80">
        <f>H16/'kursy euro'!$B$3</f>
        <v>7610.610545326845</v>
      </c>
      <c r="K16" s="84">
        <f aca="true" t="shared" si="5" ref="K16:K27">(G16/H16)*100</f>
        <v>98.65908427228855</v>
      </c>
    </row>
    <row r="17" spans="1:11" ht="14.25">
      <c r="A17" s="54" t="s">
        <v>11</v>
      </c>
      <c r="B17" s="13">
        <v>40787.8</v>
      </c>
      <c r="C17" s="11">
        <v>38162.98</v>
      </c>
      <c r="D17" s="18">
        <f>B17/'kursy euro'!$B$4</f>
        <v>9571.680003754722</v>
      </c>
      <c r="E17" s="58">
        <f>C17/'kursy euro'!$B$3</f>
        <v>9572.813926654293</v>
      </c>
      <c r="F17" s="89">
        <f t="shared" si="4"/>
        <v>106.87792200713886</v>
      </c>
      <c r="G17" s="82">
        <f t="shared" si="2"/>
        <v>40787.8</v>
      </c>
      <c r="H17" s="83">
        <f t="shared" si="3"/>
        <v>38162.98</v>
      </c>
      <c r="I17" s="79">
        <f>G17/'kursy euro'!$B$4</f>
        <v>9571.680003754722</v>
      </c>
      <c r="J17" s="80">
        <f>H17/'kursy euro'!$B$3</f>
        <v>9572.813926654293</v>
      </c>
      <c r="K17" s="84">
        <f t="shared" si="5"/>
        <v>106.87792200713886</v>
      </c>
    </row>
    <row r="18" spans="1:11" ht="14.25">
      <c r="A18" s="54" t="s">
        <v>12</v>
      </c>
      <c r="B18" s="13">
        <v>20996.33</v>
      </c>
      <c r="C18" s="11">
        <v>17786.57</v>
      </c>
      <c r="D18" s="18">
        <f>B18/'kursy euro'!$B$4</f>
        <v>4927.212353037806</v>
      </c>
      <c r="E18" s="58">
        <f>C18/'kursy euro'!$B$3</f>
        <v>4461.588822555561</v>
      </c>
      <c r="F18" s="89">
        <f t="shared" si="4"/>
        <v>118.04597513742112</v>
      </c>
      <c r="G18" s="82">
        <f t="shared" si="2"/>
        <v>20996.33</v>
      </c>
      <c r="H18" s="83">
        <f t="shared" si="3"/>
        <v>17786.57</v>
      </c>
      <c r="I18" s="79">
        <f>G18/'kursy euro'!$B$4</f>
        <v>4927.212353037806</v>
      </c>
      <c r="J18" s="80">
        <f>H18/'kursy euro'!$B$3</f>
        <v>4461.588822555561</v>
      </c>
      <c r="K18" s="84">
        <f t="shared" si="5"/>
        <v>118.04597513742112</v>
      </c>
    </row>
    <row r="19" spans="1:11" ht="14.25">
      <c r="A19" s="54" t="s">
        <v>28</v>
      </c>
      <c r="B19" s="13">
        <v>162.54</v>
      </c>
      <c r="C19" s="11">
        <v>886.6</v>
      </c>
      <c r="D19" s="18">
        <f>B19/'kursy euro'!$B$4</f>
        <v>38.14328960645812</v>
      </c>
      <c r="E19" s="58">
        <f>C19/'kursy euro'!$B$3</f>
        <v>222.3950233281493</v>
      </c>
      <c r="F19" s="89">
        <f t="shared" si="4"/>
        <v>18.332957365215428</v>
      </c>
      <c r="G19" s="82">
        <f t="shared" si="2"/>
        <v>162.54</v>
      </c>
      <c r="H19" s="83">
        <f t="shared" si="3"/>
        <v>886.6</v>
      </c>
      <c r="I19" s="79">
        <f>G19/'kursy euro'!$B$4</f>
        <v>38.14328960645812</v>
      </c>
      <c r="J19" s="80">
        <f>H19/'kursy euro'!$B$3</f>
        <v>222.3950233281493</v>
      </c>
      <c r="K19" s="84">
        <f t="shared" si="5"/>
        <v>18.332957365215428</v>
      </c>
    </row>
    <row r="20" spans="1:11" ht="14.25">
      <c r="A20" s="54" t="s">
        <v>30</v>
      </c>
      <c r="B20" s="13">
        <f>B21+B22</f>
        <v>18417.69</v>
      </c>
      <c r="C20" s="11">
        <f>C21+C22</f>
        <v>19018.64</v>
      </c>
      <c r="D20" s="18">
        <f>B20/'kursy euro'!$B$4</f>
        <v>4322.082463098115</v>
      </c>
      <c r="E20" s="58">
        <f>C20/'kursy euro'!$B$3</f>
        <v>4770.641649525912</v>
      </c>
      <c r="F20" s="89">
        <f t="shared" si="4"/>
        <v>96.84020518817327</v>
      </c>
      <c r="G20" s="82">
        <f t="shared" si="2"/>
        <v>18417.69</v>
      </c>
      <c r="H20" s="83">
        <f t="shared" si="3"/>
        <v>19018.64</v>
      </c>
      <c r="I20" s="79">
        <f>G20/'kursy euro'!$B$4</f>
        <v>4322.082463098115</v>
      </c>
      <c r="J20" s="80">
        <f>H20/'kursy euro'!$B$3</f>
        <v>4770.641649525912</v>
      </c>
      <c r="K20" s="84">
        <f t="shared" si="5"/>
        <v>96.84020518817327</v>
      </c>
    </row>
    <row r="21" spans="1:11" ht="14.25">
      <c r="A21" s="54" t="s">
        <v>27</v>
      </c>
      <c r="B21" s="13">
        <v>18417.69</v>
      </c>
      <c r="C21" s="11">
        <v>19018.64</v>
      </c>
      <c r="D21" s="18">
        <f>B21/'kursy euro'!$B$4</f>
        <v>4322.082463098115</v>
      </c>
      <c r="E21" s="58">
        <f>C21/'kursy euro'!$B$3</f>
        <v>4770.641649525912</v>
      </c>
      <c r="F21" s="89">
        <f t="shared" si="4"/>
        <v>96.84020518817327</v>
      </c>
      <c r="G21" s="82">
        <f t="shared" si="2"/>
        <v>18417.69</v>
      </c>
      <c r="H21" s="83">
        <f t="shared" si="3"/>
        <v>19018.64</v>
      </c>
      <c r="I21" s="79">
        <f>G21/'kursy euro'!$B$4</f>
        <v>4322.082463098115</v>
      </c>
      <c r="J21" s="80">
        <f>H21/'kursy euro'!$B$3</f>
        <v>4770.641649525912</v>
      </c>
      <c r="K21" s="84">
        <f t="shared" si="5"/>
        <v>96.84020518817327</v>
      </c>
    </row>
    <row r="22" spans="1:11" ht="14.25">
      <c r="A22" s="54" t="s">
        <v>31</v>
      </c>
      <c r="B22" s="13">
        <v>0</v>
      </c>
      <c r="C22" s="11">
        <v>0</v>
      </c>
      <c r="D22" s="18">
        <f>B22/'kursy euro'!$B$4</f>
        <v>0</v>
      </c>
      <c r="E22" s="58">
        <f>C22/'kursy euro'!$B$3</f>
        <v>0</v>
      </c>
      <c r="F22" s="90" t="s">
        <v>45</v>
      </c>
      <c r="G22" s="82">
        <f t="shared" si="2"/>
        <v>0</v>
      </c>
      <c r="H22" s="83">
        <f t="shared" si="3"/>
        <v>0</v>
      </c>
      <c r="I22" s="79">
        <f>G22/'kursy euro'!$B$4</f>
        <v>0</v>
      </c>
      <c r="J22" s="80">
        <f>H22/'kursy euro'!$B$3</f>
        <v>0</v>
      </c>
      <c r="K22" s="84" t="s">
        <v>45</v>
      </c>
    </row>
    <row r="23" spans="1:11" ht="14.25">
      <c r="A23" s="54" t="s">
        <v>13</v>
      </c>
      <c r="B23" s="13">
        <v>36636.96</v>
      </c>
      <c r="C23" s="11">
        <v>36482.82</v>
      </c>
      <c r="D23" s="18">
        <f>B23/'kursy euro'!$B$4</f>
        <v>8597.601670851618</v>
      </c>
      <c r="E23" s="58">
        <f>C23/'kursy euro'!$B$3</f>
        <v>9151.36206291075</v>
      </c>
      <c r="F23" s="89">
        <f t="shared" si="4"/>
        <v>100.42250023435687</v>
      </c>
      <c r="G23" s="82">
        <f t="shared" si="2"/>
        <v>36636.96</v>
      </c>
      <c r="H23" s="83">
        <f t="shared" si="3"/>
        <v>36482.82</v>
      </c>
      <c r="I23" s="79">
        <f>G23/'kursy euro'!$B$4</f>
        <v>8597.601670851618</v>
      </c>
      <c r="J23" s="80">
        <f>H23/'kursy euro'!$B$3</f>
        <v>9151.36206291075</v>
      </c>
      <c r="K23" s="84">
        <f t="shared" si="5"/>
        <v>100.42250023435687</v>
      </c>
    </row>
    <row r="24" spans="1:11" ht="14.25">
      <c r="A24" s="54" t="s">
        <v>14</v>
      </c>
      <c r="B24" s="13">
        <v>4193.43</v>
      </c>
      <c r="C24" s="11">
        <v>4879.61</v>
      </c>
      <c r="D24" s="18">
        <f>B24/'kursy euro'!$B$4</f>
        <v>984.0729354891699</v>
      </c>
      <c r="E24" s="58">
        <f>C24/'kursy euro'!$B$3</f>
        <v>1224.0029097476545</v>
      </c>
      <c r="F24" s="89">
        <f t="shared" si="4"/>
        <v>85.93781060371629</v>
      </c>
      <c r="G24" s="82">
        <f t="shared" si="2"/>
        <v>4193.43</v>
      </c>
      <c r="H24" s="83">
        <f t="shared" si="3"/>
        <v>4879.61</v>
      </c>
      <c r="I24" s="79">
        <f>G24/'kursy euro'!$B$4</f>
        <v>984.0729354891699</v>
      </c>
      <c r="J24" s="80">
        <f>H24/'kursy euro'!$B$3</f>
        <v>1224.0029097476545</v>
      </c>
      <c r="K24" s="84">
        <f t="shared" si="5"/>
        <v>85.93781060371629</v>
      </c>
    </row>
    <row r="25" spans="1:11" ht="14.25">
      <c r="A25" s="54" t="s">
        <v>15</v>
      </c>
      <c r="B25" s="13">
        <v>30848.04</v>
      </c>
      <c r="C25" s="11">
        <v>29995.1</v>
      </c>
      <c r="D25" s="18">
        <f>B25/'kursy euro'!$B$4</f>
        <v>7239.114824114707</v>
      </c>
      <c r="E25" s="58">
        <f>C25/'kursy euro'!$B$3</f>
        <v>7523.980334119299</v>
      </c>
      <c r="F25" s="89">
        <f t="shared" si="4"/>
        <v>102.84359778763866</v>
      </c>
      <c r="G25" s="82">
        <f t="shared" si="2"/>
        <v>30848.04</v>
      </c>
      <c r="H25" s="83">
        <f t="shared" si="3"/>
        <v>29995.1</v>
      </c>
      <c r="I25" s="79">
        <f>G25/'kursy euro'!$B$4</f>
        <v>7239.114824114707</v>
      </c>
      <c r="J25" s="80">
        <f>H25/'kursy euro'!$B$3</f>
        <v>7523.980334119299</v>
      </c>
      <c r="K25" s="84">
        <f t="shared" si="5"/>
        <v>102.84359778763866</v>
      </c>
    </row>
    <row r="26" spans="1:11" ht="14.25">
      <c r="A26" s="54" t="s">
        <v>16</v>
      </c>
      <c r="B26" s="13">
        <v>34084.46</v>
      </c>
      <c r="C26" s="11">
        <v>32020.61</v>
      </c>
      <c r="D26" s="18">
        <f>B26/'kursy euro'!$B$4</f>
        <v>7998.606059183817</v>
      </c>
      <c r="E26" s="58">
        <f>C26/'kursy euro'!$B$3</f>
        <v>8032.0599006672355</v>
      </c>
      <c r="F26" s="89">
        <f t="shared" si="4"/>
        <v>106.44538002242929</v>
      </c>
      <c r="G26" s="82">
        <f t="shared" si="2"/>
        <v>34084.46</v>
      </c>
      <c r="H26" s="83">
        <f t="shared" si="3"/>
        <v>32020.61</v>
      </c>
      <c r="I26" s="79">
        <f>G26/'kursy euro'!$B$4</f>
        <v>7998.606059183817</v>
      </c>
      <c r="J26" s="80">
        <f>H26/'kursy euro'!$B$3</f>
        <v>8032.0599006672355</v>
      </c>
      <c r="K26" s="84">
        <f t="shared" si="5"/>
        <v>106.44538002242929</v>
      </c>
    </row>
    <row r="27" spans="1:11" ht="15" thickBot="1">
      <c r="A27" s="55" t="s">
        <v>17</v>
      </c>
      <c r="B27" s="91">
        <v>28200</v>
      </c>
      <c r="C27" s="92">
        <v>28200</v>
      </c>
      <c r="D27" s="92">
        <f>B27/'kursy euro'!$B$4</f>
        <v>6617.6988243024425</v>
      </c>
      <c r="E27" s="93">
        <f>C27/'kursy euro'!$B$3</f>
        <v>7073.696884563286</v>
      </c>
      <c r="F27" s="94">
        <f t="shared" si="4"/>
        <v>100</v>
      </c>
      <c r="G27" s="95">
        <f t="shared" si="2"/>
        <v>28200</v>
      </c>
      <c r="H27" s="96">
        <f t="shared" si="3"/>
        <v>28200</v>
      </c>
      <c r="I27" s="96">
        <f>G27/'kursy euro'!$B$4</f>
        <v>6617.6988243024425</v>
      </c>
      <c r="J27" s="97">
        <f>H27/'kursy euro'!$B$3</f>
        <v>7073.696884563286</v>
      </c>
      <c r="K27" s="98">
        <f t="shared" si="5"/>
        <v>100</v>
      </c>
    </row>
    <row r="28" ht="14.25">
      <c r="G28" t="s">
        <v>36</v>
      </c>
    </row>
  </sheetData>
  <sheetProtection/>
  <mergeCells count="6">
    <mergeCell ref="A3:A4"/>
    <mergeCell ref="K3:K4"/>
    <mergeCell ref="F3:F4"/>
    <mergeCell ref="F13:F14"/>
    <mergeCell ref="K13:K14"/>
    <mergeCell ref="A13:A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7">
      <selection activeCell="A25" sqref="A25:E25"/>
    </sheetView>
  </sheetViews>
  <sheetFormatPr defaultColWidth="8.796875" defaultRowHeight="14.25"/>
  <cols>
    <col min="1" max="1" width="34.09765625" style="0" customWidth="1"/>
    <col min="2" max="2" width="14.3984375" style="0" customWidth="1"/>
    <col min="3" max="5" width="9.09765625" style="0" bestFit="1" customWidth="1"/>
    <col min="6" max="6" width="8.5" style="0" customWidth="1"/>
    <col min="7" max="7" width="22.59765625" style="0" customWidth="1"/>
  </cols>
  <sheetData>
    <row r="1" spans="1:11" ht="31.5" customHeight="1">
      <c r="A1" s="156" t="s">
        <v>47</v>
      </c>
      <c r="B1" s="156"/>
      <c r="C1" s="156"/>
      <c r="D1" s="156"/>
      <c r="E1" s="156"/>
      <c r="F1" s="8"/>
      <c r="G1" s="156"/>
      <c r="H1" s="156"/>
      <c r="I1" s="156"/>
      <c r="J1" s="156"/>
      <c r="K1" s="156"/>
    </row>
    <row r="2" spans="7:11" ht="15" thickBot="1">
      <c r="G2" s="156"/>
      <c r="H2" s="156"/>
      <c r="I2" s="156"/>
      <c r="J2" s="156"/>
      <c r="K2" s="156"/>
    </row>
    <row r="3" spans="1:11" ht="14.25">
      <c r="A3" s="157"/>
      <c r="B3" s="31" t="s">
        <v>37</v>
      </c>
      <c r="C3" s="109" t="s">
        <v>37</v>
      </c>
      <c r="D3" s="99" t="s">
        <v>38</v>
      </c>
      <c r="E3" s="100" t="s">
        <v>38</v>
      </c>
      <c r="F3" s="4"/>
      <c r="G3" s="156"/>
      <c r="H3" s="156"/>
      <c r="I3" s="156"/>
      <c r="J3" s="156"/>
      <c r="K3" s="156"/>
    </row>
    <row r="4" spans="1:11" ht="15" thickBot="1">
      <c r="A4" s="158"/>
      <c r="B4" s="110">
        <v>2012</v>
      </c>
      <c r="C4" s="111">
        <v>2011</v>
      </c>
      <c r="D4" s="112">
        <v>2012</v>
      </c>
      <c r="E4" s="113">
        <v>2011</v>
      </c>
      <c r="F4" s="5"/>
      <c r="G4" s="156"/>
      <c r="H4" s="156"/>
      <c r="I4" s="156"/>
      <c r="J4" s="156"/>
      <c r="K4" s="156"/>
    </row>
    <row r="5" spans="1:11" ht="15" thickTop="1">
      <c r="A5" s="119" t="s">
        <v>22</v>
      </c>
      <c r="B5" s="118">
        <f>'wybrane dane - LUG SA'!B8/'wybrane dane - LUG SA'!B12</f>
        <v>0.9943385650224215</v>
      </c>
      <c r="C5" s="115">
        <f>'wybrane dane - LUG SA'!C8/'wybrane dane - LUG SA'!C12</f>
        <v>0.9997456247456247</v>
      </c>
      <c r="D5" s="123">
        <f>'wybrane dane - LUG SA'!G8/'wybrane dane - LUG SA'!G5</f>
        <v>-1.2718275008837043</v>
      </c>
      <c r="E5" s="101">
        <f>'wybrane dane - LUG SA'!H8/'wybrane dane - LUG SA'!H5</f>
        <v>1.07509402965717</v>
      </c>
      <c r="F5" s="6"/>
      <c r="G5" s="156"/>
      <c r="H5" s="156"/>
      <c r="I5" s="156"/>
      <c r="J5" s="156"/>
      <c r="K5" s="156"/>
    </row>
    <row r="6" spans="1:11" ht="14.25">
      <c r="A6" s="120" t="s">
        <v>24</v>
      </c>
      <c r="B6" s="108">
        <f>'wybrane dane - LUG SA'!B10/'wybrane dane - LUG SA'!B5</f>
        <v>-1.5105962643678161</v>
      </c>
      <c r="C6" s="115">
        <f>'wybrane dane - LUG SA'!C10/'wybrane dane - LUG SA'!C5</f>
        <v>3.5604638810198304</v>
      </c>
      <c r="D6" s="126">
        <f>'wybrane dane - LUG SA'!G10/'wybrane dane - LUG SA'!G5</f>
        <v>-1.19079179922234</v>
      </c>
      <c r="E6" s="114">
        <f>'wybrane dane - LUG SA'!H10/'wybrane dane - LUG SA'!H5</f>
        <v>1.176602827374519</v>
      </c>
      <c r="F6" s="7"/>
      <c r="G6" s="156"/>
      <c r="H6" s="156"/>
      <c r="I6" s="156"/>
      <c r="J6" s="156"/>
      <c r="K6" s="156"/>
    </row>
    <row r="7" spans="1:11" ht="15" customHeight="1">
      <c r="A7" s="120" t="s">
        <v>23</v>
      </c>
      <c r="B7" s="104">
        <f>'wybrane dane - LUG SA'!B12/'wybrane dane - LUG SA'!B5</f>
        <v>-1.6020114942528736</v>
      </c>
      <c r="C7" s="116">
        <f>'wybrane dane - LUG SA'!C12/'wybrane dane - LUG SA'!C5</f>
        <v>3.4801699716713883</v>
      </c>
      <c r="D7" s="124">
        <f>'wybrane dane - LUG SA'!G12/'wybrane dane - LUG SA'!G5</f>
        <v>-1.2739042064333688</v>
      </c>
      <c r="E7" s="102">
        <f>'wybrane dane - LUG SA'!H12/'wybrane dane - LUG SA'!H5</f>
        <v>1.0814923695473606</v>
      </c>
      <c r="F7" s="7"/>
      <c r="G7" s="156"/>
      <c r="H7" s="156"/>
      <c r="I7" s="156"/>
      <c r="J7" s="156"/>
      <c r="K7" s="156"/>
    </row>
    <row r="8" spans="1:11" ht="15" customHeight="1">
      <c r="A8" s="120" t="s">
        <v>50</v>
      </c>
      <c r="B8" s="128">
        <f>'wybrane dane - LUG SA'!B12/('wybrane dane - LUG SA'!B15-('wybrane dane - LUG SA'!B24+'wybrane dane - LUG SA'!B25))</f>
        <v>-0.006180433316277094</v>
      </c>
      <c r="C8" s="105">
        <f>'wybrane dane - LUG SA'!C12/('wybrane dane - LUG SA'!C15-('wybrane dane - LUG SA'!C24+'wybrane dane - LUG SA'!C25))</f>
        <v>0.012885403426012177</v>
      </c>
      <c r="D8" s="124">
        <f>'wybrane dane - LUG SA'!G12/('wybrane dane - LUG SA'!G15-('wybrane dane - LUG SA'!G24+'wybrane dane - LUG SA'!G25))</f>
        <v>-0.009988120680582111</v>
      </c>
      <c r="E8" s="102">
        <f>'wybrane dane - LUG SA'!H12/('wybrane dane - LUG SA'!H15-('wybrane dane - LUG SA'!H24+'wybrane dane - LUG SA'!H25))</f>
        <v>0.008199563799987807</v>
      </c>
      <c r="F8" s="7"/>
      <c r="G8" s="156"/>
      <c r="H8" s="156"/>
      <c r="I8" s="156"/>
      <c r="J8" s="156"/>
      <c r="K8" s="156"/>
    </row>
    <row r="9" spans="1:11" ht="15" customHeight="1">
      <c r="A9" s="121" t="s">
        <v>51</v>
      </c>
      <c r="B9" s="128">
        <f>'wybrane dane - LUG SA'!B12/'wybrane dane - LUG SA'!B15</f>
        <v>-0.005786177393041668</v>
      </c>
      <c r="C9" s="105">
        <f>'wybrane dane - LUG SA'!C12/'wybrane dane - LUG SA'!C15</f>
        <v>0.012805991765622205</v>
      </c>
      <c r="D9" s="124">
        <f>'wybrane dane - LUG SA'!G12/'wybrane dane - LUG SA'!G15</f>
        <v>-0.009350968633339929</v>
      </c>
      <c r="E9" s="102">
        <f>'wybrane dane - LUG SA'!H12/'wybrane dane - LUG SA'!H15</f>
        <v>0.008149030576129555</v>
      </c>
      <c r="F9" s="7"/>
      <c r="G9" s="156"/>
      <c r="H9" s="156"/>
      <c r="I9" s="156"/>
      <c r="J9" s="156"/>
      <c r="K9" s="156"/>
    </row>
    <row r="10" spans="1:11" ht="15" customHeight="1">
      <c r="A10" s="120" t="s">
        <v>25</v>
      </c>
      <c r="B10" s="104">
        <f>'wybrane dane - LUG SA'!B17/'wybrane dane - LUG SA'!B25</f>
        <v>0.6851144747077755</v>
      </c>
      <c r="C10" s="116">
        <f>'wybrane dane - LUG SA'!C17/'wybrane dane - LUG SA'!C25</f>
        <v>4.031661292880173</v>
      </c>
      <c r="D10" s="124">
        <f>'wybrane dane - LUG SA'!G17/'wybrane dane - LUG SA'!G25</f>
        <v>0.6851144747077755</v>
      </c>
      <c r="E10" s="102">
        <f>'wybrane dane - LUG SA'!H17/'wybrane dane - LUG SA'!H25</f>
        <v>4.031661292880173</v>
      </c>
      <c r="F10" s="7"/>
      <c r="G10" s="156"/>
      <c r="H10" s="156"/>
      <c r="I10" s="156"/>
      <c r="J10" s="156"/>
      <c r="K10" s="156"/>
    </row>
    <row r="11" spans="1:11" ht="15" customHeight="1" thickBot="1">
      <c r="A11" s="122" t="s">
        <v>26</v>
      </c>
      <c r="B11" s="106">
        <f>'wybrane dane - LUG SA'!B23/'wybrane dane - LUG SA'!B15</f>
        <v>0.06769730248669406</v>
      </c>
      <c r="C11" s="117">
        <f>'wybrane dane - LUG SA'!C23/'wybrane dane - LUG SA'!C15</f>
        <v>0.009751734063280075</v>
      </c>
      <c r="D11" s="125">
        <f>'wybrane dane - LUG SA'!G23/'wybrane dane - LUG SA'!G15</f>
        <v>0.06769730248669406</v>
      </c>
      <c r="E11" s="103">
        <f>'wybrane dane - LUG SA'!H23/'wybrane dane - LUG SA'!H15</f>
        <v>0.009751734063280075</v>
      </c>
      <c r="F11" s="7"/>
      <c r="G11" s="156"/>
      <c r="H11" s="156"/>
      <c r="I11" s="156"/>
      <c r="J11" s="156"/>
      <c r="K11" s="156"/>
    </row>
    <row r="12" spans="7:11" ht="14.25">
      <c r="G12" s="156"/>
      <c r="H12" s="156"/>
      <c r="I12" s="156"/>
      <c r="J12" s="156"/>
      <c r="K12" s="156"/>
    </row>
    <row r="13" spans="1:11" ht="33" customHeight="1">
      <c r="A13" s="156" t="s">
        <v>48</v>
      </c>
      <c r="B13" s="156"/>
      <c r="C13" s="156"/>
      <c r="D13" s="156"/>
      <c r="E13" s="156"/>
      <c r="G13" s="156"/>
      <c r="H13" s="156"/>
      <c r="I13" s="156"/>
      <c r="J13" s="156"/>
      <c r="K13" s="156"/>
    </row>
    <row r="14" spans="7:11" ht="15" thickBot="1">
      <c r="G14" s="156"/>
      <c r="H14" s="156"/>
      <c r="I14" s="156"/>
      <c r="J14" s="156"/>
      <c r="K14" s="156"/>
    </row>
    <row r="15" spans="1:11" ht="14.25">
      <c r="A15" s="157"/>
      <c r="B15" s="31" t="s">
        <v>37</v>
      </c>
      <c r="C15" s="109" t="s">
        <v>37</v>
      </c>
      <c r="D15" s="99" t="s">
        <v>38</v>
      </c>
      <c r="E15" s="100" t="s">
        <v>38</v>
      </c>
      <c r="F15" s="4"/>
      <c r="G15" s="156"/>
      <c r="H15" s="156"/>
      <c r="I15" s="156"/>
      <c r="J15" s="156"/>
      <c r="K15" s="156"/>
    </row>
    <row r="16" spans="1:11" ht="15" thickBot="1">
      <c r="A16" s="158"/>
      <c r="B16" s="110">
        <v>2012</v>
      </c>
      <c r="C16" s="111">
        <v>2011</v>
      </c>
      <c r="D16" s="112">
        <v>2012</v>
      </c>
      <c r="E16" s="113">
        <v>2011</v>
      </c>
      <c r="F16" s="5"/>
      <c r="G16" s="156"/>
      <c r="H16" s="156"/>
      <c r="I16" s="156"/>
      <c r="J16" s="156"/>
      <c r="K16" s="156"/>
    </row>
    <row r="17" spans="1:11" ht="15" thickTop="1">
      <c r="A17" s="119" t="s">
        <v>22</v>
      </c>
      <c r="B17" s="118">
        <f>'wybrane dane - skonsolidowane'!B8/'wybrane dane - skonsolidowane'!B5</f>
        <v>0.037440503039922</v>
      </c>
      <c r="C17" s="115">
        <f>'wybrane dane - skonsolidowane'!C8/'wybrane dane - skonsolidowane'!C5</f>
        <v>0.03845237656360331</v>
      </c>
      <c r="D17" s="123">
        <f>'wybrane dane - skonsolidowane'!G8/'wybrane dane - skonsolidowane'!G5</f>
        <v>0.032474424438203406</v>
      </c>
      <c r="E17" s="101">
        <f>'wybrane dane - skonsolidowane'!H8/'wybrane dane - skonsolidowane'!H5</f>
        <v>0.030312017948124964</v>
      </c>
      <c r="F17" s="6"/>
      <c r="G17" s="156"/>
      <c r="H17" s="156"/>
      <c r="I17" s="156"/>
      <c r="J17" s="156"/>
      <c r="K17" s="156"/>
    </row>
    <row r="18" spans="1:11" ht="14.25">
      <c r="A18" s="120" t="s">
        <v>24</v>
      </c>
      <c r="B18" s="104">
        <f>'wybrane dane - skonsolidowane'!B10/'wybrane dane - skonsolidowane'!B5</f>
        <v>0.06856110903683117</v>
      </c>
      <c r="C18" s="116">
        <f>'wybrane dane - skonsolidowane'!C10/'wybrane dane - skonsolidowane'!C5</f>
        <v>0.07432840561380026</v>
      </c>
      <c r="D18" s="124">
        <f>'wybrane dane - skonsolidowane'!G10/'wybrane dane - skonsolidowane'!G5</f>
        <v>0.069667724976306</v>
      </c>
      <c r="E18" s="102">
        <f>'wybrane dane - skonsolidowane'!H10/'wybrane dane - skonsolidowane'!H5</f>
        <v>0.06844773037758296</v>
      </c>
      <c r="F18" s="7"/>
      <c r="G18" s="156"/>
      <c r="H18" s="156"/>
      <c r="I18" s="156"/>
      <c r="J18" s="156"/>
      <c r="K18" s="156"/>
    </row>
    <row r="19" spans="1:11" ht="14.25">
      <c r="A19" s="120" t="s">
        <v>23</v>
      </c>
      <c r="B19" s="104">
        <f>'wybrane dane - skonsolidowane'!B12/'wybrane dane - skonsolidowane'!B5</f>
        <v>0.03439219758123055</v>
      </c>
      <c r="C19" s="116">
        <f>'wybrane dane - skonsolidowane'!C12/'wybrane dane - skonsolidowane'!C5</f>
        <v>0.02854872846308653</v>
      </c>
      <c r="D19" s="124">
        <f>'wybrane dane - skonsolidowane'!G12/'wybrane dane - skonsolidowane'!G5</f>
        <v>0.026175642143230475</v>
      </c>
      <c r="E19" s="102">
        <f>'wybrane dane - skonsolidowane'!H12/'wybrane dane - skonsolidowane'!H5</f>
        <v>0.01917717097687105</v>
      </c>
      <c r="F19" s="7"/>
      <c r="G19" s="156"/>
      <c r="H19" s="156"/>
      <c r="I19" s="156"/>
      <c r="J19" s="156"/>
      <c r="K19" s="156"/>
    </row>
    <row r="20" spans="1:11" ht="14.25">
      <c r="A20" s="120" t="s">
        <v>50</v>
      </c>
      <c r="B20" s="132">
        <f>'wybrane dane - skonsolidowane'!B12/('wybrane dane - skonsolidowane'!B15-('wybrane dane - skonsolidowane'!B24+'wybrane dane - skonsolidowane'!B25))</f>
        <v>0.02204704964498847</v>
      </c>
      <c r="C20" s="131">
        <f>'wybrane dane - skonsolidowane'!C12/('wybrane dane - skonsolidowane'!C15-('wybrane dane - skonsolidowane'!C24+'wybrane dane - skonsolidowane'!C25))</f>
        <v>0.016809381618017424</v>
      </c>
      <c r="D20" s="124">
        <f>'wybrane dane - skonsolidowane'!G12/('wybrane dane - skonsolidowane'!G15-('wybrane dane - skonsolidowane'!G24+'wybrane dane - skonsolidowane'!G25))</f>
        <v>0.02996048786165718</v>
      </c>
      <c r="E20" s="102">
        <f>'wybrane dane - skonsolidowane'!H12/('wybrane dane - skonsolidowane'!H15-('wybrane dane - skonsolidowane'!H24+'wybrane dane - skonsolidowane'!H25))</f>
        <v>0.022384030767432603</v>
      </c>
      <c r="F20" s="7"/>
      <c r="G20" s="156"/>
      <c r="H20" s="156"/>
      <c r="I20" s="156"/>
      <c r="J20" s="156"/>
      <c r="K20" s="156"/>
    </row>
    <row r="21" spans="1:11" ht="14.25">
      <c r="A21" s="120" t="s">
        <v>51</v>
      </c>
      <c r="B21" s="104">
        <f>'wybrane dane - skonsolidowane'!B12/'wybrane dane - skonsolidowane'!B15</f>
        <v>0.011471977214008802</v>
      </c>
      <c r="C21" s="116">
        <f>'wybrane dane - skonsolidowane'!C12/'wybrane dane - skonsolidowane'!C15</f>
        <v>0.008539068965390497</v>
      </c>
      <c r="D21" s="124">
        <f>'wybrane dane - skonsolidowane'!G12/'wybrane dane - skonsolidowane'!G15</f>
        <v>0.015589661183878474</v>
      </c>
      <c r="E21" s="102">
        <f>'wybrane dane - skonsolidowane'!H12/'wybrane dane - skonsolidowane'!H15</f>
        <v>0.011370958598599153</v>
      </c>
      <c r="F21" s="7"/>
      <c r="G21" s="156"/>
      <c r="H21" s="156"/>
      <c r="I21" s="156"/>
      <c r="J21" s="156"/>
      <c r="K21" s="156"/>
    </row>
    <row r="22" spans="1:11" ht="14.25">
      <c r="A22" s="120" t="s">
        <v>25</v>
      </c>
      <c r="B22" s="104">
        <f>'wybrane dane - skonsolidowane'!B17/'wybrane dane - skonsolidowane'!B25</f>
        <v>1.3590771316193693</v>
      </c>
      <c r="C22" s="116">
        <f>'wybrane dane - skonsolidowane'!C17/'wybrane dane - skonsolidowane'!C25</f>
        <v>1.2921261576599803</v>
      </c>
      <c r="D22" s="124">
        <f>'wybrane dane - skonsolidowane'!G17/'wybrane dane - skonsolidowane'!G25</f>
        <v>1.3590771316193693</v>
      </c>
      <c r="E22" s="102">
        <f>'wybrane dane - skonsolidowane'!H17/'wybrane dane - skonsolidowane'!H25</f>
        <v>1.2921261576599803</v>
      </c>
      <c r="F22" s="7"/>
      <c r="G22" s="156"/>
      <c r="H22" s="156"/>
      <c r="I22" s="156"/>
      <c r="J22" s="156"/>
      <c r="K22" s="156"/>
    </row>
    <row r="23" spans="1:11" ht="15" thickBot="1">
      <c r="A23" s="122" t="s">
        <v>26</v>
      </c>
      <c r="B23" s="106">
        <f>'wybrane dane - skonsolidowane'!B23/'wybrane dane - skonsolidowane'!B15</f>
        <v>0.5030663691101405</v>
      </c>
      <c r="C23" s="117">
        <f>'wybrane dane - skonsolidowane'!C23/'wybrane dane - skonsolidowane'!C15</f>
        <v>0.5162969367470195</v>
      </c>
      <c r="D23" s="125">
        <f>'wybrane dane - skonsolidowane'!G23/'wybrane dane - skonsolidowane'!G15</f>
        <v>0.5030663691101405</v>
      </c>
      <c r="E23" s="103">
        <f>'wybrane dane - skonsolidowane'!H23/'wybrane dane - skonsolidowane'!H15</f>
        <v>0.5162969367470195</v>
      </c>
      <c r="F23" s="7"/>
      <c r="G23" s="156"/>
      <c r="H23" s="156"/>
      <c r="I23" s="156"/>
      <c r="J23" s="156"/>
      <c r="K23" s="156"/>
    </row>
    <row r="24" spans="1:11" ht="14.25">
      <c r="A24" s="77"/>
      <c r="B24" s="133"/>
      <c r="C24" s="133"/>
      <c r="D24" s="133"/>
      <c r="E24" s="133"/>
      <c r="F24" s="7"/>
      <c r="G24" s="156"/>
      <c r="H24" s="156"/>
      <c r="I24" s="156"/>
      <c r="J24" s="156"/>
      <c r="K24" s="156"/>
    </row>
    <row r="25" spans="1:11" ht="45.75" customHeight="1">
      <c r="A25" s="156" t="s">
        <v>49</v>
      </c>
      <c r="B25" s="156"/>
      <c r="C25" s="156"/>
      <c r="D25" s="156"/>
      <c r="E25" s="156"/>
      <c r="G25" s="156"/>
      <c r="H25" s="156"/>
      <c r="I25" s="156"/>
      <c r="J25" s="156"/>
      <c r="K25" s="156"/>
    </row>
    <row r="26" spans="7:11" ht="15" thickBot="1">
      <c r="G26" s="156"/>
      <c r="H26" s="156"/>
      <c r="I26" s="156"/>
      <c r="J26" s="156"/>
      <c r="K26" s="156"/>
    </row>
    <row r="27" spans="1:11" ht="14.25">
      <c r="A27" s="157"/>
      <c r="B27" s="31" t="s">
        <v>37</v>
      </c>
      <c r="C27" s="109" t="s">
        <v>37</v>
      </c>
      <c r="D27" s="99" t="s">
        <v>38</v>
      </c>
      <c r="E27" s="100" t="s">
        <v>38</v>
      </c>
      <c r="G27" s="156"/>
      <c r="H27" s="156"/>
      <c r="I27" s="156"/>
      <c r="J27" s="156"/>
      <c r="K27" s="156"/>
    </row>
    <row r="28" spans="1:11" ht="15" thickBot="1">
      <c r="A28" s="158"/>
      <c r="B28" s="110">
        <v>2012</v>
      </c>
      <c r="C28" s="111">
        <v>2011</v>
      </c>
      <c r="D28" s="112">
        <v>2012</v>
      </c>
      <c r="E28" s="113">
        <v>2011</v>
      </c>
      <c r="G28" s="156"/>
      <c r="H28" s="156"/>
      <c r="I28" s="156"/>
      <c r="J28" s="156"/>
      <c r="K28" s="156"/>
    </row>
    <row r="29" spans="1:11" ht="14.25">
      <c r="A29" s="119" t="s">
        <v>22</v>
      </c>
      <c r="B29" s="127">
        <f>'wybrane dane - LLF'!B8/'wybrane dane - LLF'!B5</f>
        <v>0.04464992995616797</v>
      </c>
      <c r="C29" s="130">
        <f>'wybrane dane - LLF'!C8/'wybrane dane - LLF'!C5</f>
        <v>0.04848251875045269</v>
      </c>
      <c r="D29" s="123">
        <f>'wybrane dane - LLF'!G8/'wybrane dane - LLF'!G5</f>
        <v>0.03901695660418662</v>
      </c>
      <c r="E29" s="101">
        <f>'wybrane dane - LLF'!H8/'wybrane dane - LLF'!H5</f>
        <v>0.038728891803772154</v>
      </c>
      <c r="G29" s="156"/>
      <c r="H29" s="156"/>
      <c r="I29" s="156"/>
      <c r="J29" s="156"/>
      <c r="K29" s="156"/>
    </row>
    <row r="30" spans="1:11" ht="14.25">
      <c r="A30" s="120" t="s">
        <v>24</v>
      </c>
      <c r="B30" s="128">
        <f>'wybrane dane - LLF'!B10/'wybrane dane - LLF'!B5</f>
        <v>0.07536463033647595</v>
      </c>
      <c r="C30" s="105">
        <f>'wybrane dane - LLF'!C10/'wybrane dane - LLF'!C5</f>
        <v>0.08398280776519408</v>
      </c>
      <c r="D30" s="124">
        <f>'wybrane dane - LLF'!G10/'wybrane dane - LLF'!G5</f>
        <v>0.07574303661582514</v>
      </c>
      <c r="E30" s="102">
        <f>'wybrane dane - LLF'!H10/'wybrane dane - LLF'!H5</f>
        <v>0.076261347862026</v>
      </c>
      <c r="G30" s="156"/>
      <c r="H30" s="156"/>
      <c r="I30" s="156"/>
      <c r="J30" s="156"/>
      <c r="K30" s="156"/>
    </row>
    <row r="31" spans="1:11" ht="14.25">
      <c r="A31" s="120" t="s">
        <v>23</v>
      </c>
      <c r="B31" s="128">
        <f>'wybrane dane - LLF'!B12/'wybrane dane - LLF'!B5</f>
        <v>0.04164595038796807</v>
      </c>
      <c r="C31" s="105">
        <f>'wybrane dane - LLF'!C12/'wybrane dane - LLF'!C5</f>
        <v>0.03855802237225004</v>
      </c>
      <c r="D31" s="124">
        <f>'wybrane dane - LLF'!G12/'wybrane dane - LLF'!G5</f>
        <v>0.03273700393600734</v>
      </c>
      <c r="E31" s="102">
        <f>'wybrane dane - LLF'!H12/'wybrane dane - LLF'!H5</f>
        <v>0.027571128271771904</v>
      </c>
      <c r="G31" s="156"/>
      <c r="H31" s="156"/>
      <c r="I31" s="156"/>
      <c r="J31" s="156"/>
      <c r="K31" s="156"/>
    </row>
    <row r="32" spans="1:11" ht="14.25">
      <c r="A32" s="120" t="s">
        <v>50</v>
      </c>
      <c r="B32" s="128">
        <f>'wybrane dane - LLF'!B12/('wybrane dane - LLF'!B15-('wybrane dane - LLF'!B24+'wybrane dane - LLF'!B25))</f>
        <v>0.028570387570610388</v>
      </c>
      <c r="C32" s="105">
        <f>'wybrane dane - LLF'!C12/('wybrane dane - LLF'!C15-('wybrane dane - LLF'!C24+'wybrane dane - LLF'!C25))</f>
        <v>0.024219766848168216</v>
      </c>
      <c r="D32" s="124">
        <f>'wybrane dane - LLF'!G12/('wybrane dane - LLF'!G15-('wybrane dane - LLF'!G24+'wybrane dane - LLF'!G25))</f>
        <v>0.04011104275650611</v>
      </c>
      <c r="E32" s="102">
        <f>'wybrane dane - LLF'!H12/('wybrane dane - LLF'!H15-('wybrane dane - LLF'!H24+'wybrane dane - LLF'!H25))</f>
        <v>0.034427407755214065</v>
      </c>
      <c r="G32" s="156"/>
      <c r="H32" s="156"/>
      <c r="I32" s="156"/>
      <c r="J32" s="156"/>
      <c r="K32" s="156"/>
    </row>
    <row r="33" spans="1:11" ht="14.25">
      <c r="A33" s="120" t="s">
        <v>51</v>
      </c>
      <c r="B33" s="128">
        <f>'wybrane dane - LLF'!B12/'wybrane dane - LLF'!B15</f>
        <v>0.014414161932834494</v>
      </c>
      <c r="C33" s="105">
        <f>'wybrane dane - LLF'!C12/'wybrane dane - LLF'!C15</f>
        <v>0.01188962189344068</v>
      </c>
      <c r="D33" s="124">
        <f>'wybrane dane - LLF'!G12/'wybrane dane - LLF'!G15</f>
        <v>0.020236584616089442</v>
      </c>
      <c r="E33" s="102">
        <f>'wybrane dane - LLF'!H12/'wybrane dane - LLF'!H15</f>
        <v>0.01690061112259472</v>
      </c>
      <c r="G33" s="156"/>
      <c r="H33" s="156"/>
      <c r="I33" s="156"/>
      <c r="J33" s="156"/>
      <c r="K33" s="156"/>
    </row>
    <row r="34" spans="1:11" ht="14.25">
      <c r="A34" s="120" t="s">
        <v>25</v>
      </c>
      <c r="B34" s="128">
        <f>'wybrane dane - LLF'!B17/'wybrane dane - LLF'!B25</f>
        <v>1.3222169058390745</v>
      </c>
      <c r="C34" s="105">
        <f>'wybrane dane - LLF'!C17/'wybrane dane - LLF'!C25</f>
        <v>1.2723071435001052</v>
      </c>
      <c r="D34" s="124">
        <f>'wybrane dane - LLF'!G17/'wybrane dane - LLF'!G25</f>
        <v>1.3222169058390745</v>
      </c>
      <c r="E34" s="102">
        <f>'wybrane dane - LLF'!H17/'wybrane dane - LLF'!H25</f>
        <v>1.2723071435001052</v>
      </c>
      <c r="G34" s="156"/>
      <c r="H34" s="156"/>
      <c r="I34" s="156"/>
      <c r="J34" s="156"/>
      <c r="K34" s="156"/>
    </row>
    <row r="35" spans="1:11" ht="15" thickBot="1">
      <c r="A35" s="122" t="s">
        <v>26</v>
      </c>
      <c r="B35" s="129">
        <f>'wybrane dane - LLF'!B23/'wybrane dane - LLF'!B15</f>
        <v>0.5180461591410354</v>
      </c>
      <c r="C35" s="107">
        <f>'wybrane dane - LLF'!C23/'wybrane dane - LLF'!C15</f>
        <v>0.5325691673294071</v>
      </c>
      <c r="D35" s="125">
        <f>'wybrane dane - LLF'!G23/'wybrane dane - LLF'!G15</f>
        <v>0.5180461591410354</v>
      </c>
      <c r="E35" s="103">
        <f>'wybrane dane - LLF'!H23/'wybrane dane - LLF'!H15</f>
        <v>0.5325691673294071</v>
      </c>
      <c r="G35" s="156"/>
      <c r="H35" s="156"/>
      <c r="I35" s="156"/>
      <c r="J35" s="156"/>
      <c r="K35" s="156"/>
    </row>
  </sheetData>
  <sheetProtection/>
  <mergeCells count="7">
    <mergeCell ref="G1:K35"/>
    <mergeCell ref="A27:A28"/>
    <mergeCell ref="A3:A4"/>
    <mergeCell ref="A15:A16"/>
    <mergeCell ref="A1:E1"/>
    <mergeCell ref="A13:E13"/>
    <mergeCell ref="A25:E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4" sqref="E4"/>
    </sheetView>
  </sheetViews>
  <sheetFormatPr defaultColWidth="8.796875" defaultRowHeight="14.25"/>
  <cols>
    <col min="1" max="1" width="40.19921875" style="9" customWidth="1"/>
    <col min="2" max="3" width="25.59765625" style="9" customWidth="1"/>
    <col min="4" max="16384" width="9" style="9" customWidth="1"/>
  </cols>
  <sheetData>
    <row r="1" ht="15.75">
      <c r="A1" s="145" t="s">
        <v>52</v>
      </c>
    </row>
    <row r="2" ht="15" thickBot="1"/>
    <row r="3" spans="1:3" ht="14.25">
      <c r="A3" s="159"/>
      <c r="B3" s="99" t="s">
        <v>39</v>
      </c>
      <c r="C3" s="100" t="s">
        <v>39</v>
      </c>
    </row>
    <row r="4" spans="1:3" ht="15" thickBot="1">
      <c r="A4" s="160"/>
      <c r="B4" s="140" t="s">
        <v>41</v>
      </c>
      <c r="C4" s="141" t="s">
        <v>34</v>
      </c>
    </row>
    <row r="5" spans="1:3" ht="14.25">
      <c r="A5" s="142" t="s">
        <v>18</v>
      </c>
      <c r="B5" s="138">
        <v>21.23</v>
      </c>
      <c r="C5" s="139">
        <v>-348.84</v>
      </c>
    </row>
    <row r="6" spans="1:3" ht="14.25">
      <c r="A6" s="143" t="s">
        <v>19</v>
      </c>
      <c r="B6" s="134">
        <v>0</v>
      </c>
      <c r="C6" s="135">
        <v>145.84</v>
      </c>
    </row>
    <row r="7" spans="1:3" ht="14.25">
      <c r="A7" s="143" t="s">
        <v>20</v>
      </c>
      <c r="B7" s="134">
        <v>0</v>
      </c>
      <c r="C7" s="135">
        <v>-29.77</v>
      </c>
    </row>
    <row r="8" spans="1:3" ht="15" thickBot="1">
      <c r="A8" s="144" t="s">
        <v>21</v>
      </c>
      <c r="B8" s="136">
        <v>21.23</v>
      </c>
      <c r="C8" s="137">
        <v>-232.77</v>
      </c>
    </row>
    <row r="10" spans="1:5" ht="15.75">
      <c r="A10" s="145" t="s">
        <v>53</v>
      </c>
      <c r="B10" s="146"/>
      <c r="C10" s="146"/>
      <c r="D10" s="146"/>
      <c r="E10" s="146"/>
    </row>
    <row r="11" ht="15" thickBot="1"/>
    <row r="12" spans="1:3" ht="14.25">
      <c r="A12" s="159"/>
      <c r="B12" s="99" t="s">
        <v>39</v>
      </c>
      <c r="C12" s="100" t="s">
        <v>39</v>
      </c>
    </row>
    <row r="13" spans="1:3" ht="15" thickBot="1">
      <c r="A13" s="160"/>
      <c r="B13" s="140" t="s">
        <v>41</v>
      </c>
      <c r="C13" s="141" t="s">
        <v>34</v>
      </c>
    </row>
    <row r="14" spans="1:7" ht="14.25">
      <c r="A14" s="142" t="s">
        <v>18</v>
      </c>
      <c r="B14" s="138">
        <v>988.47</v>
      </c>
      <c r="C14" s="139">
        <v>-304.83</v>
      </c>
      <c r="D14" s="10"/>
      <c r="E14" s="10"/>
      <c r="F14" s="10"/>
      <c r="G14" s="10"/>
    </row>
    <row r="15" spans="1:7" ht="14.25">
      <c r="A15" s="143" t="s">
        <v>19</v>
      </c>
      <c r="B15" s="134">
        <v>-897.49</v>
      </c>
      <c r="C15" s="135">
        <v>118.63</v>
      </c>
      <c r="D15" s="10"/>
      <c r="E15" s="10"/>
      <c r="F15" s="10"/>
      <c r="G15" s="10"/>
    </row>
    <row r="16" spans="1:7" ht="14.25">
      <c r="A16" s="143" t="s">
        <v>20</v>
      </c>
      <c r="B16" s="134">
        <v>-993.17</v>
      </c>
      <c r="C16" s="135">
        <v>-244.54</v>
      </c>
      <c r="D16" s="10"/>
      <c r="E16" s="10"/>
      <c r="F16" s="10"/>
      <c r="G16" s="10"/>
    </row>
    <row r="17" spans="1:7" ht="15" thickBot="1">
      <c r="A17" s="144" t="s">
        <v>21</v>
      </c>
      <c r="B17" s="136">
        <v>-902.19</v>
      </c>
      <c r="C17" s="137">
        <v>-430.75</v>
      </c>
      <c r="D17" s="10"/>
      <c r="E17" s="10"/>
      <c r="F17" s="10"/>
      <c r="G17" s="10"/>
    </row>
    <row r="19" ht="15.75">
      <c r="A19" s="145" t="s">
        <v>54</v>
      </c>
    </row>
    <row r="20" ht="15" thickBot="1"/>
    <row r="21" spans="1:3" ht="14.25">
      <c r="A21" s="159"/>
      <c r="B21" s="99" t="s">
        <v>39</v>
      </c>
      <c r="C21" s="100" t="s">
        <v>39</v>
      </c>
    </row>
    <row r="22" spans="1:3" ht="15" thickBot="1">
      <c r="A22" s="160"/>
      <c r="B22" s="140" t="s">
        <v>41</v>
      </c>
      <c r="C22" s="141" t="s">
        <v>34</v>
      </c>
    </row>
    <row r="23" spans="1:3" ht="14.25">
      <c r="A23" s="142" t="s">
        <v>18</v>
      </c>
      <c r="B23" s="138">
        <v>967.24</v>
      </c>
      <c r="C23" s="139">
        <v>44.01</v>
      </c>
    </row>
    <row r="24" spans="1:3" ht="14.25">
      <c r="A24" s="143" t="s">
        <v>19</v>
      </c>
      <c r="B24" s="134">
        <v>-897.49</v>
      </c>
      <c r="C24" s="135">
        <v>-627.21</v>
      </c>
    </row>
    <row r="25" spans="1:3" ht="14.25">
      <c r="A25" s="143" t="s">
        <v>20</v>
      </c>
      <c r="B25" s="134">
        <v>-993.17</v>
      </c>
      <c r="C25" s="135">
        <v>385.22</v>
      </c>
    </row>
    <row r="26" spans="1:3" ht="15" thickBot="1">
      <c r="A26" s="144" t="s">
        <v>21</v>
      </c>
      <c r="B26" s="136">
        <v>-923.42</v>
      </c>
      <c r="C26" s="137">
        <v>-197.98</v>
      </c>
    </row>
    <row r="27" spans="2:3" ht="14.25">
      <c r="B27" s="10"/>
      <c r="C27" s="10"/>
    </row>
  </sheetData>
  <sheetProtection/>
  <mergeCells count="3">
    <mergeCell ref="A3:A4"/>
    <mergeCell ref="A12:A13"/>
    <mergeCell ref="A21:A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1">
      <selection activeCell="B12" sqref="B12"/>
    </sheetView>
  </sheetViews>
  <sheetFormatPr defaultColWidth="8.796875" defaultRowHeight="14.25"/>
  <cols>
    <col min="2" max="2" width="20.5" style="0" customWidth="1"/>
    <col min="3" max="4" width="20.09765625" style="0" customWidth="1"/>
  </cols>
  <sheetData>
    <row r="1" spans="1:4" ht="14.25">
      <c r="A1" s="161"/>
      <c r="B1" s="47" t="s">
        <v>1</v>
      </c>
      <c r="C1" s="49" t="s">
        <v>0</v>
      </c>
      <c r="D1" s="51" t="s">
        <v>0</v>
      </c>
    </row>
    <row r="2" spans="1:4" ht="15" thickBot="1">
      <c r="A2" s="161"/>
      <c r="B2" s="48" t="s">
        <v>44</v>
      </c>
      <c r="C2" s="50" t="s">
        <v>37</v>
      </c>
      <c r="D2" s="52" t="s">
        <v>39</v>
      </c>
    </row>
    <row r="3" spans="1:4" ht="14.25">
      <c r="A3" s="45">
        <v>2011</v>
      </c>
      <c r="B3" s="43">
        <v>3.9866</v>
      </c>
      <c r="C3" s="39">
        <v>3.9604</v>
      </c>
      <c r="D3" s="41">
        <v>3.9673</v>
      </c>
    </row>
    <row r="4" spans="1:4" ht="15" thickBot="1">
      <c r="A4" s="46">
        <v>2012</v>
      </c>
      <c r="B4" s="44">
        <v>4.2613</v>
      </c>
      <c r="C4" s="40">
        <v>4.2741</v>
      </c>
      <c r="D4" s="42">
        <v>4.2246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monikab</dc:creator>
  <cp:keywords/>
  <dc:description/>
  <cp:lastModifiedBy>Monika Bartoszak</cp:lastModifiedBy>
  <cp:lastPrinted>2011-05-10T12:30:43Z</cp:lastPrinted>
  <dcterms:created xsi:type="dcterms:W3CDTF">2009-04-23T14:29:45Z</dcterms:created>
  <dcterms:modified xsi:type="dcterms:W3CDTF">2012-10-15T10:10:01Z</dcterms:modified>
  <cp:category/>
  <cp:version/>
  <cp:contentType/>
  <cp:contentStatus/>
</cp:coreProperties>
</file>